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Лист1!$A$1:$M$326</definedName>
  </definedNames>
  <calcPr calcId="124519"/>
</workbook>
</file>

<file path=xl/calcChain.xml><?xml version="1.0" encoding="utf-8"?>
<calcChain xmlns="http://schemas.openxmlformats.org/spreadsheetml/2006/main">
  <c r="G293" i="1"/>
  <c r="F293"/>
  <c r="G215"/>
  <c r="F215"/>
  <c r="G137"/>
  <c r="F137"/>
  <c r="J289"/>
  <c r="H289"/>
  <c r="G289"/>
  <c r="F289"/>
  <c r="J286"/>
  <c r="H286"/>
  <c r="G286"/>
  <c r="F286"/>
  <c r="G211"/>
  <c r="F211"/>
  <c r="G208"/>
  <c r="F208"/>
  <c r="G274"/>
  <c r="F274"/>
  <c r="G270"/>
  <c r="F270"/>
  <c r="F276"/>
  <c r="F277" s="1"/>
  <c r="F199"/>
  <c r="G196"/>
  <c r="F196"/>
  <c r="G192"/>
  <c r="F192"/>
  <c r="G265"/>
  <c r="F265"/>
  <c r="G187"/>
  <c r="F187"/>
  <c r="F183"/>
  <c r="G183"/>
  <c r="G261"/>
  <c r="F261"/>
  <c r="L28"/>
  <c r="M28"/>
  <c r="L32"/>
  <c r="M32"/>
  <c r="L37"/>
  <c r="M37"/>
  <c r="L41"/>
  <c r="M41"/>
  <c r="L44"/>
  <c r="M44"/>
  <c r="L53"/>
  <c r="M53"/>
  <c r="L56"/>
  <c r="M56"/>
  <c r="L60"/>
  <c r="M60"/>
  <c r="L63"/>
  <c r="M63"/>
  <c r="L73"/>
  <c r="M73"/>
  <c r="L75"/>
  <c r="M75"/>
  <c r="L100"/>
  <c r="M100"/>
  <c r="L105"/>
  <c r="M105"/>
  <c r="L109"/>
  <c r="M109"/>
  <c r="L118"/>
  <c r="M118"/>
  <c r="L130"/>
  <c r="M130"/>
  <c r="L133"/>
  <c r="M133"/>
  <c r="L137"/>
  <c r="M137"/>
  <c r="L140"/>
  <c r="M140"/>
  <c r="L150"/>
  <c r="M150"/>
  <c r="L152"/>
  <c r="M152"/>
  <c r="L178"/>
  <c r="M178"/>
  <c r="L183"/>
  <c r="M183"/>
  <c r="L187"/>
  <c r="M187"/>
  <c r="L192"/>
  <c r="M192"/>
  <c r="L196"/>
  <c r="M196"/>
  <c r="L198"/>
  <c r="M198"/>
  <c r="L208"/>
  <c r="M208"/>
  <c r="L211"/>
  <c r="M211"/>
  <c r="L215"/>
  <c r="M215"/>
  <c r="L218"/>
  <c r="M218"/>
  <c r="L228"/>
  <c r="M228"/>
  <c r="L230"/>
  <c r="M230"/>
  <c r="K308"/>
  <c r="J308"/>
  <c r="I308"/>
  <c r="H308"/>
  <c r="G308"/>
  <c r="F308"/>
  <c r="K306"/>
  <c r="J306"/>
  <c r="I306"/>
  <c r="H306"/>
  <c r="G306"/>
  <c r="F306"/>
  <c r="E306"/>
  <c r="D306"/>
  <c r="K296"/>
  <c r="J296"/>
  <c r="I296"/>
  <c r="H296"/>
  <c r="G296"/>
  <c r="F296"/>
  <c r="E296"/>
  <c r="D296"/>
  <c r="K293"/>
  <c r="J293"/>
  <c r="I293"/>
  <c r="H293"/>
  <c r="E293"/>
  <c r="K289"/>
  <c r="I289"/>
  <c r="E289"/>
  <c r="K286"/>
  <c r="I286"/>
  <c r="E286"/>
  <c r="E277"/>
  <c r="K276"/>
  <c r="J276"/>
  <c r="I276"/>
  <c r="H276"/>
  <c r="G276"/>
  <c r="G277" s="1"/>
  <c r="K274"/>
  <c r="J274"/>
  <c r="I274"/>
  <c r="H274"/>
  <c r="K270"/>
  <c r="J270"/>
  <c r="I270"/>
  <c r="H270"/>
  <c r="K265"/>
  <c r="J265"/>
  <c r="I265"/>
  <c r="H265"/>
  <c r="E265"/>
  <c r="K261"/>
  <c r="J261"/>
  <c r="I261"/>
  <c r="H261"/>
  <c r="K256"/>
  <c r="J256"/>
  <c r="I256"/>
  <c r="H256"/>
  <c r="G256"/>
  <c r="F256"/>
  <c r="K230"/>
  <c r="J230"/>
  <c r="I230"/>
  <c r="H230"/>
  <c r="G230"/>
  <c r="F230"/>
  <c r="K228"/>
  <c r="J228"/>
  <c r="I228"/>
  <c r="H228"/>
  <c r="G228"/>
  <c r="F228"/>
  <c r="E228"/>
  <c r="D228"/>
  <c r="K218"/>
  <c r="J218"/>
  <c r="I218"/>
  <c r="H218"/>
  <c r="G218"/>
  <c r="F218"/>
  <c r="E218"/>
  <c r="D218"/>
  <c r="K215"/>
  <c r="J215"/>
  <c r="I215"/>
  <c r="H215"/>
  <c r="E215"/>
  <c r="K211"/>
  <c r="J211"/>
  <c r="I211"/>
  <c r="H211"/>
  <c r="E211"/>
  <c r="K208"/>
  <c r="J208"/>
  <c r="I208"/>
  <c r="H208"/>
  <c r="E208"/>
  <c r="E199"/>
  <c r="K198"/>
  <c r="J198"/>
  <c r="I198"/>
  <c r="H198"/>
  <c r="G198"/>
  <c r="G199" s="1"/>
  <c r="K196"/>
  <c r="J196"/>
  <c r="I196"/>
  <c r="H196"/>
  <c r="K192"/>
  <c r="J192"/>
  <c r="I192"/>
  <c r="H192"/>
  <c r="K187"/>
  <c r="J187"/>
  <c r="I187"/>
  <c r="H187"/>
  <c r="E187"/>
  <c r="K183"/>
  <c r="J183"/>
  <c r="I183"/>
  <c r="H183"/>
  <c r="K178"/>
  <c r="J178"/>
  <c r="I178"/>
  <c r="H178"/>
  <c r="G178"/>
  <c r="F178"/>
  <c r="K152"/>
  <c r="J152"/>
  <c r="I152"/>
  <c r="H152"/>
  <c r="G152"/>
  <c r="F152"/>
  <c r="E140"/>
  <c r="D140"/>
  <c r="K63"/>
  <c r="J63"/>
  <c r="I63"/>
  <c r="H63"/>
  <c r="G63"/>
  <c r="F63"/>
  <c r="E63"/>
  <c r="D63"/>
  <c r="K140"/>
  <c r="I140"/>
  <c r="G140"/>
  <c r="J140"/>
  <c r="H140"/>
  <c r="F140"/>
  <c r="G133"/>
  <c r="F133"/>
  <c r="G130"/>
  <c r="F130"/>
  <c r="F121"/>
  <c r="G118"/>
  <c r="F118"/>
  <c r="K118"/>
  <c r="J118"/>
  <c r="I118"/>
  <c r="H118"/>
  <c r="F114"/>
  <c r="G109"/>
  <c r="F109"/>
  <c r="G105"/>
  <c r="F105"/>
  <c r="I105"/>
  <c r="K105"/>
  <c r="H105"/>
  <c r="J105"/>
  <c r="G100"/>
  <c r="H100"/>
  <c r="I100"/>
  <c r="J100"/>
  <c r="K100"/>
  <c r="F100"/>
  <c r="K150"/>
  <c r="J150"/>
  <c r="I150"/>
  <c r="H150"/>
  <c r="G150"/>
  <c r="F150"/>
  <c r="E150"/>
  <c r="D150"/>
  <c r="K137"/>
  <c r="J137"/>
  <c r="I137"/>
  <c r="H137"/>
  <c r="E137"/>
  <c r="K133"/>
  <c r="J133"/>
  <c r="I133"/>
  <c r="H133"/>
  <c r="E133"/>
  <c r="K130"/>
  <c r="J130"/>
  <c r="I130"/>
  <c r="H130"/>
  <c r="E130"/>
  <c r="E121"/>
  <c r="K109"/>
  <c r="J109"/>
  <c r="I109"/>
  <c r="H109"/>
  <c r="E109"/>
  <c r="J60"/>
  <c r="F32"/>
  <c r="E32"/>
  <c r="K32"/>
  <c r="J32"/>
  <c r="I32"/>
  <c r="H32"/>
  <c r="G32"/>
  <c r="E73"/>
  <c r="F73"/>
  <c r="G73"/>
  <c r="H73"/>
  <c r="I73"/>
  <c r="J73"/>
  <c r="K73"/>
  <c r="D73"/>
  <c r="K28"/>
  <c r="K60"/>
  <c r="I60"/>
  <c r="H60"/>
  <c r="G60"/>
  <c r="F60"/>
  <c r="E60"/>
  <c r="K56"/>
  <c r="J56"/>
  <c r="I56"/>
  <c r="H56"/>
  <c r="G56"/>
  <c r="F56"/>
  <c r="E56"/>
  <c r="K53"/>
  <c r="J53"/>
  <c r="I53"/>
  <c r="H53"/>
  <c r="G53"/>
  <c r="F53"/>
  <c r="E53"/>
  <c r="K44"/>
  <c r="J44"/>
  <c r="I44"/>
  <c r="H44"/>
  <c r="G44"/>
  <c r="F44"/>
  <c r="E44"/>
  <c r="L199" l="1"/>
  <c r="H199"/>
  <c r="M199"/>
  <c r="J199"/>
  <c r="K199"/>
  <c r="I199"/>
  <c r="K277"/>
  <c r="H277"/>
  <c r="J277"/>
  <c r="I277"/>
  <c r="J114"/>
  <c r="M114"/>
  <c r="L114"/>
  <c r="J120"/>
  <c r="H114"/>
  <c r="H120"/>
  <c r="M120"/>
  <c r="I120"/>
  <c r="K120"/>
  <c r="K114"/>
  <c r="L120"/>
  <c r="L121" s="1"/>
  <c r="M121" l="1"/>
  <c r="J121"/>
  <c r="K121"/>
  <c r="G114"/>
  <c r="I114"/>
  <c r="G120"/>
  <c r="H121" s="1"/>
  <c r="I121" l="1"/>
  <c r="G121"/>
</calcChain>
</file>

<file path=xl/sharedStrings.xml><?xml version="1.0" encoding="utf-8"?>
<sst xmlns="http://schemas.openxmlformats.org/spreadsheetml/2006/main" count="596" uniqueCount="117">
  <si>
    <t>Показатели</t>
  </si>
  <si>
    <t>Еденица измерения</t>
  </si>
  <si>
    <t>Отчетный год</t>
  </si>
  <si>
    <t>Текущий год</t>
  </si>
  <si>
    <t>Прогноз</t>
  </si>
  <si>
    <t>базовый вариан</t>
  </si>
  <si>
    <t>умеренно-оптимистичный вариант</t>
  </si>
  <si>
    <t>1. Демографические показатели</t>
  </si>
  <si>
    <t>Численность постоянного населения (среднегодовая)</t>
  </si>
  <si>
    <t>тыс. человек</t>
  </si>
  <si>
    <t>2.</t>
  </si>
  <si>
    <t>Ожидаемая продолжительность жизни при рождении</t>
  </si>
  <si>
    <t>число лет</t>
  </si>
  <si>
    <t>3.</t>
  </si>
  <si>
    <t>Общий коэффициент рождаемости</t>
  </si>
  <si>
    <t>число родившихся на 1 тыс. населения</t>
  </si>
  <si>
    <t>4.</t>
  </si>
  <si>
    <t>Общий коэффициент смертности</t>
  </si>
  <si>
    <t>число умерших на 1 тыс. населения</t>
  </si>
  <si>
    <t>5.</t>
  </si>
  <si>
    <t>Коэффициент естественного прироста населения</t>
  </si>
  <si>
    <t>на 1 тыс. населения</t>
  </si>
  <si>
    <t>6.</t>
  </si>
  <si>
    <t>Коэффициент миграционного прироста</t>
  </si>
  <si>
    <t>на 10 тыс. населения</t>
  </si>
  <si>
    <t>млн. рублей</t>
  </si>
  <si>
    <t>процентов к предыдущему году</t>
  </si>
  <si>
    <t>млн.рублей</t>
  </si>
  <si>
    <t>Индекс производства</t>
  </si>
  <si>
    <t>Индекс-дефлятор</t>
  </si>
  <si>
    <t>Обрабатывающие производства</t>
  </si>
  <si>
    <t>Объем      отгруженных      товаров      собственного      производства, выполненных работ и услуг собственными силами</t>
  </si>
  <si>
    <t>Объем      отгруженных      товаров      собственного       производства, выполненных работ и услуг собственными силами</t>
  </si>
  <si>
    <t>Потребление электроэнергии</t>
  </si>
  <si>
    <t>млн. кВт. ч.</t>
  </si>
  <si>
    <t>процентов</t>
  </si>
  <si>
    <t>Продукция сельского хозяйства</t>
  </si>
  <si>
    <t>Индекс производства продукции сельского хозяйства</t>
  </si>
  <si>
    <t>в сопоставимых ценах; процентов к предыдущему году</t>
  </si>
  <si>
    <t>Индекс-дефлятор продукции сельского хозяйства в хозяйствах всех категорий</t>
  </si>
  <si>
    <t>Продукция сельского хозяйства в хозяйствах всех категории, в том числе:</t>
  </si>
  <si>
    <t>продукция растениеводства</t>
  </si>
  <si>
    <t>индекс производства продукции растениеводства</t>
  </si>
  <si>
    <t>процентов к предыдущему году в сопоставимых ценах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</si>
  <si>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</si>
  <si>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</si>
  <si>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</si>
  <si>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</si>
  <si>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Протяженность автомобильных дорог общего пользования с твердым покрытием   (федерального,   регионального   и   межмуниципального, местного значения)</t>
  </si>
  <si>
    <t>км</t>
  </si>
  <si>
    <t>в том числе федерального значения</t>
  </si>
  <si>
    <t>Удельный вес автомобильных дорог с твердым покрытием в общей протяженности автомобильных дорог общего пользования</t>
  </si>
  <si>
    <t>на конец года; процентов</t>
  </si>
  <si>
    <t>Индекс потребительских цен за период с начала года (на конец периода)</t>
  </si>
  <si>
    <t>к соответствующему периоду предыдущего года, процентов</t>
  </si>
  <si>
    <t>Оборот розничной торговли</t>
  </si>
  <si>
    <t>Индекс-дефлятор оборота розничной торговли</t>
  </si>
  <si>
    <t>Объем платных услуг населению</t>
  </si>
  <si>
    <t>Индекс-дефлятор объема платных услуг населению</t>
  </si>
  <si>
    <t>Объем  инвестиций  в  основной капитал  за счет всех источников финансирования</t>
  </si>
  <si>
    <t>Индекс физического объема инвестиций в основной капитал</t>
  </si>
  <si>
    <t>Ввод жилья</t>
  </si>
  <si>
    <t>тыс. кв. м. общей площади</t>
  </si>
  <si>
    <t>в том числе ввод жилья экономического класса</t>
  </si>
  <si>
    <t>Реальные денежные доходы населения</t>
  </si>
  <si>
    <t>Среднедушевые денежные доходы (в месяц)</t>
  </si>
  <si>
    <t>рублей</t>
  </si>
  <si>
    <t>Численность  населения  с денежными доходами   ниже  величины прожиточного минимума</t>
  </si>
  <si>
    <t>процентов от общей численности населения</t>
  </si>
  <si>
    <t>Численность экономически активного населения</t>
  </si>
  <si>
    <t>Среднегодовая численность занятых в экономике</t>
  </si>
  <si>
    <t>Среднемесячная номинальная начисленная заработная плата одного работника</t>
  </si>
  <si>
    <t>Численность безработных, рассчитанная по методологии МОТ</t>
  </si>
  <si>
    <t>Уровень безработицы (по методологии МОТ)</t>
  </si>
  <si>
    <t>в процентах к занятым</t>
  </si>
  <si>
    <t>Численность безработных,  зарегистрированных в  государственных учреждениях службы занятости населения (в среднем за период)</t>
  </si>
  <si>
    <t>Уровень зарегистрированной безработицы</t>
  </si>
  <si>
    <t>в процентах к экономически активному населению</t>
  </si>
  <si>
    <t>Фонд начисленной заработной платы всех работников</t>
  </si>
  <si>
    <t>Обеспеченность дошкольными образовательными организациями</t>
  </si>
  <si>
    <t>мест на 1 тыс. детей в возрасте 1-6 лет</t>
  </si>
  <si>
    <t>Обеспеченность больничными койками на 10 тыс. населения</t>
  </si>
  <si>
    <t>коек</t>
  </si>
  <si>
    <t>Доля граждан, систематически занимающихся физической культурой и спортом, в общей численности населения</t>
  </si>
  <si>
    <t>Уровень обеспеченности плоскостными спортивными сооружениями</t>
  </si>
  <si>
    <t>тыс. кв. м. на 10 тыс. населения</t>
  </si>
  <si>
    <t>Ввод  в действие спортивных плоскостных сооружений</t>
  </si>
  <si>
    <t>тыс. кв. м.</t>
  </si>
  <si>
    <t>Доля         населения,        использующих        механизм        получения государственных и муниципальных услуг в электронной форме</t>
  </si>
  <si>
    <t>Текущие затраты на охрану окружающей среды</t>
  </si>
  <si>
    <t>в ценах соответствующих лет; млн.рублей</t>
  </si>
  <si>
    <t>УТВЕРЖДЕН</t>
  </si>
  <si>
    <t>распоряжением администрации Ипатовского</t>
  </si>
  <si>
    <t>муниципального района Ставропольского края</t>
  </si>
  <si>
    <t xml:space="preserve">от                2015 г. № </t>
  </si>
  <si>
    <t>ПРОГНОЗ</t>
  </si>
  <si>
    <t xml:space="preserve">социально-экономического развития Ипатовского муниципального района Ставропольского края </t>
  </si>
  <si>
    <t>на период до 2030 года</t>
  </si>
  <si>
    <t>№ п/п</t>
  </si>
  <si>
    <t>Производство и распределение электроэнергии, газа и воды</t>
  </si>
  <si>
    <t>формула</t>
  </si>
  <si>
    <t>Удельный вес численности населения школьного возраста, охваченного образованием, в общей численности населения данной категории</t>
  </si>
  <si>
    <t>Удельный вес детей первой и второй групп здоровья в общей численности обучающихся в муниципальных общеобразовательных организациях.</t>
  </si>
  <si>
    <t>2. Промышленное производство</t>
  </si>
  <si>
    <t>3. Сельское хозяйство</t>
  </si>
  <si>
    <t>4. Транспорт и связь</t>
  </si>
  <si>
    <t>6. Инвестиции в строительство</t>
  </si>
  <si>
    <t>7. Денежные доходы населения</t>
  </si>
  <si>
    <t>8. Труд и занятость</t>
  </si>
  <si>
    <t>9. Развитие социальной сферы</t>
  </si>
  <si>
    <t>10. Окружающая среда</t>
  </si>
  <si>
    <t>5. Рынок товаров и услуг</t>
  </si>
  <si>
    <t>Примечание: Прогноз социально-экономического развития Ипатовского муниципального района Ставропольского края на период до 2030  года условно разделен на часть 1, часть 2, часть 3 и часть 4 в связи с большим объемом значений показателей прогноза социально-экономического развития Ипатовского муниципального района Ставропольского края на период до 2030 года по годам. Часть 2, часть 3 и часть 4 являются продолжением части 1.</t>
  </si>
  <si>
    <t>Часть  I</t>
  </si>
  <si>
    <t>Часть  II</t>
  </si>
  <si>
    <t>Часть III</t>
  </si>
  <si>
    <t>Часть  IV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</si>
</sst>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2" fillId="0" borderId="1" xfId="0" applyFont="1" applyBorder="1"/>
    <xf numFmtId="0" fontId="0" fillId="0" borderId="1" xfId="0" applyBorder="1"/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left" vertical="top" wrapText="1"/>
    </xf>
    <xf numFmtId="16" fontId="1" fillId="0" borderId="0" xfId="0" applyNumberFormat="1" applyFont="1"/>
    <xf numFmtId="0" fontId="1" fillId="0" borderId="0" xfId="0" applyFont="1"/>
    <xf numFmtId="0" fontId="2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2" fillId="3" borderId="4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0" xfId="0" applyFont="1"/>
    <xf numFmtId="0" fontId="6" fillId="0" borderId="1" xfId="0" applyFont="1" applyBorder="1"/>
    <xf numFmtId="0" fontId="1" fillId="0" borderId="1" xfId="0" applyFont="1" applyBorder="1"/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/>
    <xf numFmtId="0" fontId="0" fillId="0" borderId="7" xfId="0" applyBorder="1"/>
    <xf numFmtId="0" fontId="2" fillId="0" borderId="0" xfId="0" applyFont="1" applyBorder="1" applyAlignment="1">
      <alignment horizontal="center" vertical="top" wrapText="1"/>
    </xf>
    <xf numFmtId="0" fontId="0" fillId="4" borderId="0" xfId="0" applyFill="1" applyBorder="1"/>
    <xf numFmtId="4" fontId="5" fillId="4" borderId="0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4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0" xfId="0" applyNumberFormat="1" applyFont="1" applyFill="1" applyBorder="1" applyAlignment="1">
      <alignment horizontal="center" vertical="center"/>
    </xf>
    <xf numFmtId="0" fontId="6" fillId="4" borderId="0" xfId="0" applyFont="1" applyFill="1" applyBorder="1"/>
    <xf numFmtId="0" fontId="1" fillId="4" borderId="0" xfId="0" applyFont="1" applyFill="1" applyBorder="1"/>
    <xf numFmtId="0" fontId="0" fillId="4" borderId="0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>
      <alignment horizontal="center" vertical="center"/>
    </xf>
    <xf numFmtId="0" fontId="10" fillId="2" borderId="5" xfId="0" applyFont="1" applyFill="1" applyBorder="1" applyAlignment="1">
      <alignment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324"/>
  <sheetViews>
    <sheetView tabSelected="1" topLeftCell="A313" workbookViewId="0">
      <selection activeCell="B312" sqref="B312:K318"/>
    </sheetView>
  </sheetViews>
  <sheetFormatPr defaultRowHeight="15"/>
  <cols>
    <col min="1" max="1" width="6.5703125" customWidth="1"/>
    <col min="2" max="2" width="34.5703125" customWidth="1"/>
    <col min="3" max="3" width="22.7109375" customWidth="1"/>
    <col min="4" max="4" width="9.85546875" customWidth="1"/>
    <col min="5" max="5" width="9.7109375" customWidth="1"/>
    <col min="6" max="6" width="10.140625" customWidth="1"/>
    <col min="7" max="7" width="9.85546875" customWidth="1"/>
    <col min="8" max="8" width="9.7109375" customWidth="1"/>
    <col min="9" max="9" width="9.85546875" customWidth="1"/>
    <col min="10" max="10" width="10" customWidth="1"/>
    <col min="11" max="12" width="9.5703125" customWidth="1"/>
    <col min="13" max="13" width="10.42578125" customWidth="1"/>
  </cols>
  <sheetData>
    <row r="2" spans="1:13">
      <c r="I2" s="28"/>
      <c r="J2" s="28" t="s">
        <v>91</v>
      </c>
      <c r="K2" s="28"/>
      <c r="L2" s="28"/>
      <c r="M2" s="28"/>
    </row>
    <row r="3" spans="1:13">
      <c r="I3" s="28" t="s">
        <v>92</v>
      </c>
      <c r="J3" s="28"/>
      <c r="K3" s="28"/>
      <c r="L3" s="28"/>
      <c r="M3" s="28"/>
    </row>
    <row r="4" spans="1:13">
      <c r="I4" s="28" t="s">
        <v>93</v>
      </c>
      <c r="J4" s="28"/>
      <c r="K4" s="28"/>
      <c r="L4" s="28"/>
      <c r="M4" s="28"/>
    </row>
    <row r="5" spans="1:13">
      <c r="I5" s="28" t="s">
        <v>94</v>
      </c>
      <c r="J5" s="28"/>
      <c r="K5" s="28"/>
      <c r="L5" s="28"/>
      <c r="M5" s="28"/>
    </row>
    <row r="6" spans="1:13">
      <c r="I6" s="28"/>
      <c r="J6" s="28"/>
      <c r="K6" s="28"/>
      <c r="L6" s="28"/>
      <c r="M6" s="28"/>
    </row>
    <row r="7" spans="1:13">
      <c r="I7" s="28"/>
      <c r="J7" s="28"/>
      <c r="K7" s="28"/>
      <c r="L7" s="28"/>
      <c r="M7" s="28"/>
    </row>
    <row r="8" spans="1:13">
      <c r="C8" s="28"/>
      <c r="D8" s="28" t="s">
        <v>95</v>
      </c>
      <c r="E8" s="28"/>
      <c r="F8" s="28"/>
      <c r="G8" s="28"/>
      <c r="H8" s="28"/>
      <c r="I8" s="28"/>
      <c r="J8" s="28"/>
      <c r="K8" s="28"/>
      <c r="L8" s="28"/>
      <c r="M8" s="28"/>
    </row>
    <row r="9" spans="1:13">
      <c r="C9" s="28" t="s">
        <v>96</v>
      </c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>
      <c r="C10" s="28"/>
      <c r="D10" s="28" t="s">
        <v>97</v>
      </c>
      <c r="E10" s="28"/>
      <c r="F10" s="28"/>
      <c r="G10" s="28"/>
      <c r="H10" s="28"/>
      <c r="I10" s="28"/>
      <c r="J10" s="28"/>
      <c r="K10" s="28"/>
      <c r="L10" s="28"/>
      <c r="M10" s="28"/>
    </row>
    <row r="11" spans="1:13">
      <c r="I11" s="28"/>
      <c r="J11" s="28"/>
      <c r="K11" s="28"/>
      <c r="L11" s="28"/>
      <c r="M11" s="28"/>
    </row>
    <row r="12" spans="1:13">
      <c r="D12" s="28" t="s">
        <v>113</v>
      </c>
    </row>
    <row r="15" spans="1:13" ht="30">
      <c r="A15" s="46" t="s">
        <v>98</v>
      </c>
      <c r="B15" s="46" t="s">
        <v>0</v>
      </c>
      <c r="C15" s="46" t="s">
        <v>1</v>
      </c>
      <c r="D15" s="1" t="s">
        <v>2</v>
      </c>
      <c r="E15" s="1" t="s">
        <v>3</v>
      </c>
      <c r="F15" s="52" t="s">
        <v>4</v>
      </c>
      <c r="G15" s="53"/>
      <c r="H15" s="53"/>
      <c r="I15" s="53"/>
      <c r="J15" s="53"/>
      <c r="K15" s="53"/>
      <c r="L15" s="53"/>
      <c r="M15" s="54"/>
    </row>
    <row r="16" spans="1:13">
      <c r="A16" s="46"/>
      <c r="B16" s="46"/>
      <c r="C16" s="46"/>
      <c r="D16" s="46">
        <v>2014</v>
      </c>
      <c r="E16" s="46">
        <v>2015</v>
      </c>
      <c r="F16" s="55">
        <v>2016</v>
      </c>
      <c r="G16" s="56"/>
      <c r="H16" s="55">
        <v>2017</v>
      </c>
      <c r="I16" s="56"/>
      <c r="J16" s="55">
        <v>2018</v>
      </c>
      <c r="K16" s="56"/>
      <c r="L16" s="57">
        <v>2019</v>
      </c>
      <c r="M16" s="58"/>
    </row>
    <row r="17" spans="1:16" ht="61.5" customHeight="1">
      <c r="A17" s="51"/>
      <c r="B17" s="51"/>
      <c r="C17" s="51"/>
      <c r="D17" s="46"/>
      <c r="E17" s="46"/>
      <c r="F17" s="1" t="s">
        <v>5</v>
      </c>
      <c r="G17" s="1" t="s">
        <v>6</v>
      </c>
      <c r="H17" s="1" t="s">
        <v>5</v>
      </c>
      <c r="I17" s="1" t="s">
        <v>6</v>
      </c>
      <c r="J17" s="1" t="s">
        <v>5</v>
      </c>
      <c r="K17" s="1" t="s">
        <v>6</v>
      </c>
      <c r="L17" s="1" t="s">
        <v>5</v>
      </c>
      <c r="M17" s="1" t="s">
        <v>6</v>
      </c>
    </row>
    <row r="18" spans="1:16" ht="16.5" customHeight="1">
      <c r="A18" s="16"/>
      <c r="B18" s="17" t="s">
        <v>7</v>
      </c>
      <c r="C18" s="16"/>
      <c r="D18" s="18"/>
      <c r="E18" s="19"/>
      <c r="F18" s="19"/>
      <c r="G18" s="19"/>
      <c r="H18" s="19"/>
      <c r="I18" s="19"/>
      <c r="J18" s="19"/>
      <c r="K18" s="19"/>
      <c r="L18" s="20"/>
      <c r="M18" s="20"/>
    </row>
    <row r="19" spans="1:16" ht="28.5" customHeight="1">
      <c r="A19" s="6">
        <v>1</v>
      </c>
      <c r="B19" s="7" t="s">
        <v>8</v>
      </c>
      <c r="C19" s="6" t="s">
        <v>9</v>
      </c>
      <c r="D19" s="8">
        <v>59.9</v>
      </c>
      <c r="E19" s="8">
        <v>59.6</v>
      </c>
      <c r="F19" s="8">
        <v>60</v>
      </c>
      <c r="G19" s="8">
        <v>60.5</v>
      </c>
      <c r="H19" s="8">
        <v>60.5</v>
      </c>
      <c r="I19" s="8">
        <v>61</v>
      </c>
      <c r="J19" s="8">
        <v>61</v>
      </c>
      <c r="K19" s="8">
        <v>61.7</v>
      </c>
      <c r="L19" s="8">
        <v>61.7</v>
      </c>
      <c r="M19" s="8">
        <v>62</v>
      </c>
    </row>
    <row r="20" spans="1:16" ht="29.25" customHeight="1">
      <c r="A20" s="6" t="s">
        <v>10</v>
      </c>
      <c r="B20" s="7" t="s">
        <v>11</v>
      </c>
      <c r="C20" s="6" t="s">
        <v>12</v>
      </c>
      <c r="D20" s="8">
        <v>69.7</v>
      </c>
      <c r="E20" s="8">
        <v>69.900000000000006</v>
      </c>
      <c r="F20" s="8">
        <v>70</v>
      </c>
      <c r="G20" s="8">
        <v>70</v>
      </c>
      <c r="H20" s="8">
        <v>70.5</v>
      </c>
      <c r="I20" s="8">
        <v>70.5</v>
      </c>
      <c r="J20" s="8">
        <v>70.5</v>
      </c>
      <c r="K20" s="8">
        <v>71</v>
      </c>
      <c r="L20" s="8">
        <v>71</v>
      </c>
      <c r="M20" s="8">
        <v>71.5</v>
      </c>
    </row>
    <row r="21" spans="1:16" ht="30.75" customHeight="1">
      <c r="A21" s="6" t="s">
        <v>13</v>
      </c>
      <c r="B21" s="7" t="s">
        <v>14</v>
      </c>
      <c r="C21" s="6" t="s">
        <v>15</v>
      </c>
      <c r="D21" s="8">
        <v>11.9</v>
      </c>
      <c r="E21" s="8">
        <v>12.4</v>
      </c>
      <c r="F21" s="8">
        <v>12.6</v>
      </c>
      <c r="G21" s="8">
        <v>12.6</v>
      </c>
      <c r="H21" s="8">
        <v>12.7</v>
      </c>
      <c r="I21" s="8">
        <v>12.8</v>
      </c>
      <c r="J21" s="8">
        <v>12.7</v>
      </c>
      <c r="K21" s="8">
        <v>13</v>
      </c>
      <c r="L21" s="8">
        <v>13</v>
      </c>
      <c r="M21" s="8">
        <v>13.3</v>
      </c>
    </row>
    <row r="22" spans="1:16" ht="30" customHeight="1">
      <c r="A22" s="6" t="s">
        <v>16</v>
      </c>
      <c r="B22" s="7" t="s">
        <v>17</v>
      </c>
      <c r="C22" s="6" t="s">
        <v>18</v>
      </c>
      <c r="D22" s="8">
        <v>15.3</v>
      </c>
      <c r="E22" s="8">
        <v>16</v>
      </c>
      <c r="F22" s="8">
        <v>15.9</v>
      </c>
      <c r="G22" s="8">
        <v>15.5</v>
      </c>
      <c r="H22" s="8">
        <v>15.5</v>
      </c>
      <c r="I22" s="8">
        <v>15.3</v>
      </c>
      <c r="J22" s="8">
        <v>15.3</v>
      </c>
      <c r="K22" s="8">
        <v>15</v>
      </c>
      <c r="L22" s="8">
        <v>15</v>
      </c>
      <c r="M22" s="8">
        <v>14.8</v>
      </c>
    </row>
    <row r="23" spans="1:16" ht="29.25" customHeight="1">
      <c r="A23" s="6" t="s">
        <v>19</v>
      </c>
      <c r="B23" s="7" t="s">
        <v>20</v>
      </c>
      <c r="C23" s="6" t="s">
        <v>21</v>
      </c>
      <c r="D23" s="8">
        <v>-3.4</v>
      </c>
      <c r="E23" s="8">
        <v>-3.6</v>
      </c>
      <c r="F23" s="8">
        <v>-3.3</v>
      </c>
      <c r="G23" s="8">
        <v>-2.9</v>
      </c>
      <c r="H23" s="8">
        <v>-2.8</v>
      </c>
      <c r="I23" s="8">
        <v>-2.5</v>
      </c>
      <c r="J23" s="8">
        <v>-2.6</v>
      </c>
      <c r="K23" s="8">
        <v>-2</v>
      </c>
      <c r="L23" s="8">
        <v>-2</v>
      </c>
      <c r="M23" s="8">
        <v>-1.5</v>
      </c>
      <c r="N23" s="14"/>
      <c r="O23" s="15"/>
      <c r="P23" s="15"/>
    </row>
    <row r="24" spans="1:16" ht="29.25" customHeight="1">
      <c r="A24" s="6" t="s">
        <v>22</v>
      </c>
      <c r="B24" s="7" t="s">
        <v>23</v>
      </c>
      <c r="C24" s="6" t="s">
        <v>24</v>
      </c>
      <c r="D24" s="8">
        <v>-67.3</v>
      </c>
      <c r="E24" s="8">
        <v>-50.33</v>
      </c>
      <c r="F24" s="8">
        <v>-30</v>
      </c>
      <c r="G24" s="8">
        <v>8.3000000000000007</v>
      </c>
      <c r="H24" s="8">
        <v>3.4</v>
      </c>
      <c r="I24" s="8">
        <v>49.2</v>
      </c>
      <c r="J24" s="8">
        <v>49.2</v>
      </c>
      <c r="K24" s="8">
        <v>113</v>
      </c>
      <c r="L24" s="8">
        <v>50</v>
      </c>
      <c r="M24" s="8">
        <v>55.3</v>
      </c>
      <c r="N24" s="15"/>
    </row>
    <row r="25" spans="1:16" ht="15.75" customHeight="1">
      <c r="A25" s="21"/>
      <c r="B25" s="22" t="s">
        <v>103</v>
      </c>
      <c r="C25" s="21"/>
      <c r="D25" s="18"/>
      <c r="E25" s="19"/>
      <c r="F25" s="19"/>
      <c r="G25" s="19"/>
      <c r="H25" s="19"/>
      <c r="I25" s="19"/>
      <c r="J25" s="19"/>
      <c r="K25" s="19"/>
      <c r="L25" s="20"/>
      <c r="M25" s="20"/>
    </row>
    <row r="26" spans="1:16" ht="16.5" customHeight="1">
      <c r="A26" s="21"/>
      <c r="B26" s="22" t="s">
        <v>30</v>
      </c>
      <c r="C26" s="21"/>
      <c r="D26" s="18"/>
      <c r="E26" s="19"/>
      <c r="F26" s="19"/>
      <c r="G26" s="19"/>
      <c r="H26" s="19"/>
      <c r="I26" s="19"/>
      <c r="J26" s="19"/>
      <c r="K26" s="19"/>
      <c r="L26" s="20"/>
      <c r="M26" s="20"/>
    </row>
    <row r="27" spans="1:16" ht="60.75" customHeight="1">
      <c r="A27" s="6">
        <v>7</v>
      </c>
      <c r="B27" s="11" t="s">
        <v>31</v>
      </c>
      <c r="C27" s="6" t="s">
        <v>25</v>
      </c>
      <c r="D27" s="8">
        <v>983.4</v>
      </c>
      <c r="E27" s="8">
        <v>1060</v>
      </c>
      <c r="F27" s="8">
        <v>1150</v>
      </c>
      <c r="G27" s="8">
        <v>1180</v>
      </c>
      <c r="H27" s="8">
        <v>1280</v>
      </c>
      <c r="I27" s="8">
        <v>1320</v>
      </c>
      <c r="J27" s="8">
        <v>1430</v>
      </c>
      <c r="K27" s="8">
        <v>1480</v>
      </c>
      <c r="L27" s="8">
        <v>1480</v>
      </c>
      <c r="M27" s="8">
        <v>1510</v>
      </c>
    </row>
    <row r="28" spans="1:16" ht="30">
      <c r="A28" s="6">
        <v>8</v>
      </c>
      <c r="B28" s="11" t="s">
        <v>28</v>
      </c>
      <c r="C28" s="6" t="s">
        <v>26</v>
      </c>
      <c r="D28" s="8">
        <v>103.65</v>
      </c>
      <c r="E28" s="8">
        <v>91.42</v>
      </c>
      <c r="F28" s="8">
        <v>100.18</v>
      </c>
      <c r="G28" s="8">
        <v>101.76</v>
      </c>
      <c r="H28" s="8">
        <v>101.85</v>
      </c>
      <c r="I28" s="8">
        <v>102.91</v>
      </c>
      <c r="J28" s="8">
        <v>103.57</v>
      </c>
      <c r="K28" s="8">
        <f>K27/I27/K29*10000</f>
        <v>105.57552930434285</v>
      </c>
      <c r="L28" s="8">
        <f t="shared" ref="L28:M28" si="0">L27/J27/L29*10000</f>
        <v>99.80376422035053</v>
      </c>
      <c r="M28" s="8">
        <f t="shared" si="0"/>
        <v>98.481686319524144</v>
      </c>
    </row>
    <row r="29" spans="1:16" ht="30">
      <c r="A29" s="6">
        <v>9</v>
      </c>
      <c r="B29" s="11" t="s">
        <v>29</v>
      </c>
      <c r="C29" s="6" t="s">
        <v>26</v>
      </c>
      <c r="D29" s="8">
        <v>108.8</v>
      </c>
      <c r="E29" s="8">
        <v>117.9</v>
      </c>
      <c r="F29" s="8">
        <v>108.3</v>
      </c>
      <c r="G29" s="8">
        <v>109.4</v>
      </c>
      <c r="H29" s="8">
        <v>106.5</v>
      </c>
      <c r="I29" s="8">
        <v>108.7</v>
      </c>
      <c r="J29" s="8">
        <v>104.6</v>
      </c>
      <c r="K29" s="8">
        <v>106.2</v>
      </c>
      <c r="L29" s="8">
        <v>103.7</v>
      </c>
      <c r="M29" s="8">
        <v>103.6</v>
      </c>
    </row>
    <row r="30" spans="1:16" ht="30" customHeight="1">
      <c r="A30" s="21"/>
      <c r="B30" s="22" t="s">
        <v>99</v>
      </c>
      <c r="C30" s="21"/>
      <c r="D30" s="18"/>
      <c r="E30" s="19"/>
      <c r="F30" s="19"/>
      <c r="G30" s="19"/>
      <c r="H30" s="19"/>
      <c r="I30" s="19"/>
      <c r="J30" s="19"/>
      <c r="K30" s="19"/>
      <c r="L30" s="20"/>
      <c r="M30" s="20"/>
    </row>
    <row r="31" spans="1:16" ht="59.25" customHeight="1">
      <c r="A31" s="6">
        <v>10</v>
      </c>
      <c r="B31" s="11" t="s">
        <v>32</v>
      </c>
      <c r="C31" s="6" t="s">
        <v>25</v>
      </c>
      <c r="D31" s="8">
        <v>488.5</v>
      </c>
      <c r="E31" s="8">
        <v>490</v>
      </c>
      <c r="F31" s="8">
        <v>505</v>
      </c>
      <c r="G31" s="8">
        <v>515</v>
      </c>
      <c r="H31" s="8">
        <v>555</v>
      </c>
      <c r="I31" s="8">
        <v>570</v>
      </c>
      <c r="J31" s="8">
        <v>610.5</v>
      </c>
      <c r="K31" s="8">
        <v>630.5</v>
      </c>
      <c r="L31" s="8">
        <v>630.5</v>
      </c>
      <c r="M31" s="8">
        <v>660.5</v>
      </c>
    </row>
    <row r="32" spans="1:16" ht="30">
      <c r="A32" s="6">
        <v>11</v>
      </c>
      <c r="B32" s="11" t="s">
        <v>28</v>
      </c>
      <c r="C32" s="6" t="s">
        <v>26</v>
      </c>
      <c r="D32" s="8">
        <v>105.86</v>
      </c>
      <c r="E32" s="8">
        <f>E31/D31/E33*10000</f>
        <v>92.024827922962061</v>
      </c>
      <c r="F32" s="8">
        <f>F31/E31/F33*10000</f>
        <v>93.352558414670199</v>
      </c>
      <c r="G32" s="8">
        <f t="shared" ref="G32:K32" si="1">G31/E31/G33*10000</f>
        <v>95.201123927831986</v>
      </c>
      <c r="H32" s="8">
        <f t="shared" si="1"/>
        <v>101.38467721310877</v>
      </c>
      <c r="I32" s="8">
        <f t="shared" si="1"/>
        <v>102.00885866404188</v>
      </c>
      <c r="J32" s="8">
        <f t="shared" si="1"/>
        <v>101.94624652455977</v>
      </c>
      <c r="K32" s="8">
        <f t="shared" si="1"/>
        <v>102.5153244557176</v>
      </c>
      <c r="L32" s="8">
        <f>L31/J31/L33*10000</f>
        <v>99.01821982358895</v>
      </c>
      <c r="M32" s="8">
        <f>M31/K31/M33*10000</f>
        <v>100.24701288944371</v>
      </c>
    </row>
    <row r="33" spans="1:13" ht="30">
      <c r="A33" s="6">
        <v>12</v>
      </c>
      <c r="B33" s="11" t="s">
        <v>29</v>
      </c>
      <c r="C33" s="6" t="s">
        <v>26</v>
      </c>
      <c r="D33" s="8">
        <v>105.4</v>
      </c>
      <c r="E33" s="8">
        <v>109</v>
      </c>
      <c r="F33" s="8">
        <v>110.4</v>
      </c>
      <c r="G33" s="8">
        <v>110.4</v>
      </c>
      <c r="H33" s="8">
        <v>108.4</v>
      </c>
      <c r="I33" s="8">
        <v>108.5</v>
      </c>
      <c r="J33" s="8">
        <v>107.9</v>
      </c>
      <c r="K33" s="8">
        <v>107.9</v>
      </c>
      <c r="L33" s="8">
        <v>104.3</v>
      </c>
      <c r="M33" s="8">
        <v>104.5</v>
      </c>
    </row>
    <row r="34" spans="1:13">
      <c r="A34" s="6">
        <v>13</v>
      </c>
      <c r="B34" s="11" t="s">
        <v>33</v>
      </c>
      <c r="C34" s="6" t="s">
        <v>34</v>
      </c>
      <c r="D34" s="8">
        <v>51.3</v>
      </c>
      <c r="E34" s="8">
        <v>52.1</v>
      </c>
      <c r="F34" s="8">
        <v>53.9</v>
      </c>
      <c r="G34" s="8">
        <v>53.9</v>
      </c>
      <c r="H34" s="8">
        <v>55.9</v>
      </c>
      <c r="I34" s="8">
        <v>55.9</v>
      </c>
      <c r="J34" s="8">
        <v>58.1</v>
      </c>
      <c r="K34" s="8">
        <v>58.1</v>
      </c>
      <c r="L34" s="8">
        <v>58.1</v>
      </c>
      <c r="M34" s="8">
        <v>58.3</v>
      </c>
    </row>
    <row r="35" spans="1:13" ht="15" customHeight="1">
      <c r="A35" s="21"/>
      <c r="B35" s="22" t="s">
        <v>104</v>
      </c>
      <c r="C35" s="21"/>
      <c r="D35" s="18"/>
      <c r="E35" s="19"/>
      <c r="F35" s="19"/>
      <c r="G35" s="19"/>
      <c r="H35" s="19"/>
      <c r="I35" s="19"/>
      <c r="J35" s="19"/>
      <c r="K35" s="19"/>
      <c r="L35" s="20"/>
      <c r="M35" s="20"/>
    </row>
    <row r="36" spans="1:13" ht="15.75" customHeight="1">
      <c r="A36" s="6">
        <v>14</v>
      </c>
      <c r="B36" s="11" t="s">
        <v>36</v>
      </c>
      <c r="C36" s="6" t="s">
        <v>27</v>
      </c>
      <c r="D36" s="8">
        <v>6100</v>
      </c>
      <c r="E36" s="8">
        <v>6380</v>
      </c>
      <c r="F36" s="8">
        <v>6950</v>
      </c>
      <c r="G36" s="8">
        <v>7000</v>
      </c>
      <c r="H36" s="8">
        <v>7750</v>
      </c>
      <c r="I36" s="8">
        <v>7850</v>
      </c>
      <c r="J36" s="8">
        <v>8000</v>
      </c>
      <c r="K36" s="8">
        <v>8080</v>
      </c>
      <c r="L36" s="8">
        <v>8080</v>
      </c>
      <c r="M36" s="8">
        <v>8310</v>
      </c>
    </row>
    <row r="37" spans="1:13" ht="45" customHeight="1">
      <c r="A37" s="6">
        <v>15</v>
      </c>
      <c r="B37" s="11" t="s">
        <v>37</v>
      </c>
      <c r="C37" s="6" t="s">
        <v>38</v>
      </c>
      <c r="D37" s="8">
        <v>104.29</v>
      </c>
      <c r="E37" s="8">
        <v>86.08</v>
      </c>
      <c r="F37" s="8">
        <v>104.24</v>
      </c>
      <c r="G37" s="8">
        <v>104</v>
      </c>
      <c r="H37" s="8">
        <v>105.74</v>
      </c>
      <c r="I37" s="8">
        <v>107.42</v>
      </c>
      <c r="J37" s="8">
        <v>97.62</v>
      </c>
      <c r="K37" s="8">
        <v>99.07</v>
      </c>
      <c r="L37" s="24">
        <f>L36/J36/L38*10000</f>
        <v>97.20885466794995</v>
      </c>
      <c r="M37" s="24">
        <f>M36/K36/M38*10000</f>
        <v>98.986077626049408</v>
      </c>
    </row>
    <row r="38" spans="1:13" ht="43.5" customHeight="1">
      <c r="A38" s="6">
        <v>16</v>
      </c>
      <c r="B38" s="11" t="s">
        <v>39</v>
      </c>
      <c r="C38" s="6" t="s">
        <v>26</v>
      </c>
      <c r="D38" s="8">
        <v>111.2</v>
      </c>
      <c r="E38" s="8">
        <v>121.5</v>
      </c>
      <c r="F38" s="8">
        <v>104.5</v>
      </c>
      <c r="G38" s="8">
        <v>105.5</v>
      </c>
      <c r="H38" s="8">
        <v>104.7</v>
      </c>
      <c r="I38" s="8">
        <v>104.4</v>
      </c>
      <c r="J38" s="8">
        <v>104.4</v>
      </c>
      <c r="K38" s="8">
        <v>103.9</v>
      </c>
      <c r="L38" s="23">
        <v>103.9</v>
      </c>
      <c r="M38" s="23">
        <v>103.9</v>
      </c>
    </row>
    <row r="39" spans="1:13" ht="43.5" customHeight="1">
      <c r="A39" s="21"/>
      <c r="B39" s="22" t="s">
        <v>40</v>
      </c>
      <c r="C39" s="21"/>
      <c r="D39" s="18"/>
      <c r="E39" s="19"/>
      <c r="F39" s="19"/>
      <c r="G39" s="19"/>
      <c r="H39" s="19"/>
      <c r="I39" s="19"/>
      <c r="J39" s="19"/>
      <c r="K39" s="19"/>
      <c r="L39" s="20"/>
      <c r="M39" s="20"/>
    </row>
    <row r="40" spans="1:13" ht="17.25" customHeight="1">
      <c r="A40" s="9">
        <v>17</v>
      </c>
      <c r="B40" s="13" t="s">
        <v>41</v>
      </c>
      <c r="C40" s="9" t="s">
        <v>27</v>
      </c>
      <c r="D40" s="8">
        <v>3898</v>
      </c>
      <c r="E40" s="8">
        <v>4160</v>
      </c>
      <c r="F40" s="8">
        <v>4620</v>
      </c>
      <c r="G40" s="8">
        <v>4640</v>
      </c>
      <c r="H40" s="8">
        <v>5230</v>
      </c>
      <c r="I40" s="8">
        <v>5250</v>
      </c>
      <c r="J40" s="8">
        <v>5385</v>
      </c>
      <c r="K40" s="8">
        <v>5400</v>
      </c>
      <c r="L40" s="24">
        <v>5400</v>
      </c>
      <c r="M40" s="24">
        <v>5560</v>
      </c>
    </row>
    <row r="41" spans="1:13" ht="46.5" customHeight="1">
      <c r="A41" s="6">
        <v>18</v>
      </c>
      <c r="B41" s="7" t="s">
        <v>42</v>
      </c>
      <c r="C41" s="6" t="s">
        <v>43</v>
      </c>
      <c r="D41" s="8">
        <v>103.42</v>
      </c>
      <c r="E41" s="8">
        <v>87.84</v>
      </c>
      <c r="F41" s="8">
        <v>106.28</v>
      </c>
      <c r="G41" s="8">
        <v>105.72</v>
      </c>
      <c r="H41" s="8">
        <v>107.66</v>
      </c>
      <c r="I41" s="8">
        <v>108.38</v>
      </c>
      <c r="J41" s="8">
        <v>98.25</v>
      </c>
      <c r="K41" s="8">
        <v>99</v>
      </c>
      <c r="L41" s="24">
        <f>L40/J40/L42*10000</f>
        <v>96.514486556336308</v>
      </c>
      <c r="M41" s="24">
        <f>M40/K40/M42*10000</f>
        <v>99.098135671764155</v>
      </c>
    </row>
    <row r="42" spans="1:13" ht="30.75" customHeight="1">
      <c r="A42" s="6">
        <v>19</v>
      </c>
      <c r="B42" s="7" t="s">
        <v>44</v>
      </c>
      <c r="C42" s="6" t="s">
        <v>26</v>
      </c>
      <c r="D42" s="8">
        <v>111.2</v>
      </c>
      <c r="E42" s="8">
        <v>121.5</v>
      </c>
      <c r="F42" s="8">
        <v>104.5</v>
      </c>
      <c r="G42" s="8">
        <v>105.5</v>
      </c>
      <c r="H42" s="8">
        <v>104.7</v>
      </c>
      <c r="I42" s="8">
        <v>104.4</v>
      </c>
      <c r="J42" s="8">
        <v>104.4</v>
      </c>
      <c r="K42" s="8">
        <v>103.9</v>
      </c>
      <c r="L42" s="24">
        <v>103.9</v>
      </c>
      <c r="M42" s="24">
        <v>103.9</v>
      </c>
    </row>
    <row r="43" spans="1:13" ht="18.75" customHeight="1">
      <c r="A43" s="6">
        <v>20</v>
      </c>
      <c r="B43" s="7" t="s">
        <v>45</v>
      </c>
      <c r="C43" s="6" t="s">
        <v>25</v>
      </c>
      <c r="D43" s="8">
        <v>2202</v>
      </c>
      <c r="E43" s="8">
        <v>2220</v>
      </c>
      <c r="F43" s="8">
        <v>2330</v>
      </c>
      <c r="G43" s="8">
        <v>2360</v>
      </c>
      <c r="H43" s="8">
        <v>2520</v>
      </c>
      <c r="I43" s="8">
        <v>2600</v>
      </c>
      <c r="J43" s="8">
        <v>2615</v>
      </c>
      <c r="K43" s="8">
        <v>2680</v>
      </c>
      <c r="L43" s="24">
        <v>2680</v>
      </c>
      <c r="M43" s="24">
        <v>2750</v>
      </c>
    </row>
    <row r="44" spans="1:13" ht="46.5" customHeight="1">
      <c r="A44" s="6">
        <v>21</v>
      </c>
      <c r="B44" s="7" t="s">
        <v>46</v>
      </c>
      <c r="C44" s="6" t="s">
        <v>43</v>
      </c>
      <c r="D44" s="8">
        <v>105.87</v>
      </c>
      <c r="E44" s="8">
        <f>E43/D43/E45*10000</f>
        <v>82.977315795965509</v>
      </c>
      <c r="F44" s="8">
        <f>F43/E43/F45*10000</f>
        <v>100.43536359325832</v>
      </c>
      <c r="G44" s="8">
        <f>G43/E43/G45*10000</f>
        <v>100.76427138038513</v>
      </c>
      <c r="H44" s="8">
        <f>H43/G43/H45*10000</f>
        <v>101.9863046962265</v>
      </c>
      <c r="I44" s="8">
        <f>I43/G43/I45*10000</f>
        <v>105.52633287875835</v>
      </c>
      <c r="J44" s="8">
        <f>J43/I43/J45*10000</f>
        <v>96.338048924255801</v>
      </c>
      <c r="K44" s="8">
        <f>K43/I43/K45*10000</f>
        <v>99.207818168357136</v>
      </c>
      <c r="L44" s="24">
        <f>L43/J43/L45*10000</f>
        <v>98.638748465670574</v>
      </c>
      <c r="M44" s="24">
        <f>M43/K43/M45*10000</f>
        <v>98.760289026474936</v>
      </c>
    </row>
    <row r="45" spans="1:13" ht="32.25" customHeight="1">
      <c r="A45" s="6">
        <v>22</v>
      </c>
      <c r="B45" s="7" t="s">
        <v>47</v>
      </c>
      <c r="C45" s="6" t="s">
        <v>26</v>
      </c>
      <c r="D45" s="8">
        <v>111.2</v>
      </c>
      <c r="E45" s="8">
        <v>121.5</v>
      </c>
      <c r="F45" s="8">
        <v>104.5</v>
      </c>
      <c r="G45" s="8">
        <v>105.5</v>
      </c>
      <c r="H45" s="8">
        <v>104.7</v>
      </c>
      <c r="I45" s="8">
        <v>104.4</v>
      </c>
      <c r="J45" s="8">
        <v>104.4</v>
      </c>
      <c r="K45" s="8">
        <v>103.9</v>
      </c>
      <c r="L45" s="24">
        <v>103.9</v>
      </c>
      <c r="M45" s="24">
        <v>103.9</v>
      </c>
    </row>
    <row r="46" spans="1:13">
      <c r="A46" s="21"/>
      <c r="B46" s="17" t="s">
        <v>105</v>
      </c>
      <c r="C46" s="16"/>
      <c r="D46" s="18"/>
      <c r="E46" s="19"/>
      <c r="F46" s="19"/>
      <c r="G46" s="19"/>
      <c r="H46" s="19"/>
      <c r="I46" s="19"/>
      <c r="J46" s="19"/>
      <c r="K46" s="19"/>
      <c r="L46" s="20"/>
      <c r="M46" s="20"/>
    </row>
    <row r="47" spans="1:13" ht="90" customHeight="1">
      <c r="A47" s="6">
        <v>23</v>
      </c>
      <c r="B47" s="7" t="s">
        <v>48</v>
      </c>
      <c r="C47" s="6" t="s">
        <v>49</v>
      </c>
      <c r="D47" s="8">
        <v>868.27</v>
      </c>
      <c r="E47" s="8">
        <v>868.27</v>
      </c>
      <c r="F47" s="8">
        <v>868.27</v>
      </c>
      <c r="G47" s="8">
        <v>868.27</v>
      </c>
      <c r="H47" s="8">
        <v>868.27</v>
      </c>
      <c r="I47" s="8">
        <v>868.27</v>
      </c>
      <c r="J47" s="8">
        <v>868.27</v>
      </c>
      <c r="K47" s="8">
        <v>868.27</v>
      </c>
      <c r="L47" s="8">
        <v>868.27</v>
      </c>
      <c r="M47" s="8">
        <v>868.27</v>
      </c>
    </row>
    <row r="48" spans="1:13" ht="16.5" customHeight="1">
      <c r="A48" s="6">
        <v>24</v>
      </c>
      <c r="B48" s="7" t="s">
        <v>50</v>
      </c>
      <c r="C48" s="6" t="s">
        <v>49</v>
      </c>
      <c r="D48" s="8">
        <v>46</v>
      </c>
      <c r="E48" s="8">
        <v>46</v>
      </c>
      <c r="F48" s="8">
        <v>46</v>
      </c>
      <c r="G48" s="8">
        <v>46</v>
      </c>
      <c r="H48" s="8">
        <v>46</v>
      </c>
      <c r="I48" s="8">
        <v>46</v>
      </c>
      <c r="J48" s="8">
        <v>46</v>
      </c>
      <c r="K48" s="8">
        <v>46</v>
      </c>
      <c r="L48" s="8">
        <v>46</v>
      </c>
      <c r="M48" s="8">
        <v>46</v>
      </c>
    </row>
    <row r="49" spans="1:13" ht="60" customHeight="1">
      <c r="A49" s="6">
        <v>25</v>
      </c>
      <c r="B49" s="7" t="s">
        <v>51</v>
      </c>
      <c r="C49" s="6" t="s">
        <v>52</v>
      </c>
      <c r="D49" s="8">
        <v>85.57</v>
      </c>
      <c r="E49" s="8">
        <v>85.57</v>
      </c>
      <c r="F49" s="8">
        <v>85.57</v>
      </c>
      <c r="G49" s="8">
        <v>85.57</v>
      </c>
      <c r="H49" s="8">
        <v>85.57</v>
      </c>
      <c r="I49" s="8">
        <v>85.57</v>
      </c>
      <c r="J49" s="8">
        <v>85.57</v>
      </c>
      <c r="K49" s="8">
        <v>85.57</v>
      </c>
      <c r="L49" s="8">
        <v>85.57</v>
      </c>
      <c r="M49" s="8">
        <v>85.57</v>
      </c>
    </row>
    <row r="50" spans="1:13" ht="18" customHeight="1">
      <c r="A50" s="21"/>
      <c r="B50" s="17" t="s">
        <v>111</v>
      </c>
      <c r="C50" s="16"/>
      <c r="D50" s="18"/>
      <c r="E50" s="19"/>
      <c r="F50" s="19"/>
      <c r="G50" s="19"/>
      <c r="H50" s="19"/>
      <c r="I50" s="19"/>
      <c r="J50" s="19"/>
      <c r="K50" s="19"/>
      <c r="L50" s="20"/>
      <c r="M50" s="20"/>
    </row>
    <row r="51" spans="1:13" ht="48" customHeight="1">
      <c r="A51" s="6">
        <v>26</v>
      </c>
      <c r="B51" s="7" t="s">
        <v>53</v>
      </c>
      <c r="C51" s="9" t="s">
        <v>54</v>
      </c>
      <c r="D51" s="8">
        <v>107.8</v>
      </c>
      <c r="E51" s="8">
        <v>115.7</v>
      </c>
      <c r="F51" s="8">
        <v>107</v>
      </c>
      <c r="G51" s="8">
        <v>106.4</v>
      </c>
      <c r="H51" s="8">
        <v>106.5</v>
      </c>
      <c r="I51" s="8">
        <v>106.1</v>
      </c>
      <c r="J51" s="8">
        <v>105.5</v>
      </c>
      <c r="K51" s="8">
        <v>105.2</v>
      </c>
      <c r="L51" s="23">
        <v>104.89</v>
      </c>
      <c r="M51" s="23">
        <v>104.73</v>
      </c>
    </row>
    <row r="52" spans="1:13" ht="18.75" customHeight="1">
      <c r="A52" s="6">
        <v>27</v>
      </c>
      <c r="B52" s="7" t="s">
        <v>55</v>
      </c>
      <c r="C52" s="6" t="s">
        <v>25</v>
      </c>
      <c r="D52" s="8">
        <v>3195.9</v>
      </c>
      <c r="E52" s="8">
        <v>3395</v>
      </c>
      <c r="F52" s="8">
        <v>3555</v>
      </c>
      <c r="G52" s="8">
        <v>3560</v>
      </c>
      <c r="H52" s="8">
        <v>3710</v>
      </c>
      <c r="I52" s="8">
        <v>3715</v>
      </c>
      <c r="J52" s="8">
        <v>3864.34</v>
      </c>
      <c r="K52" s="8">
        <v>3869.17</v>
      </c>
      <c r="L52" s="23">
        <v>4018.56</v>
      </c>
      <c r="M52" s="23">
        <v>4023.76</v>
      </c>
    </row>
    <row r="53" spans="1:13" ht="45" customHeight="1">
      <c r="A53" s="6">
        <v>28</v>
      </c>
      <c r="B53" s="7" t="s">
        <v>55</v>
      </c>
      <c r="C53" s="6" t="s">
        <v>43</v>
      </c>
      <c r="D53" s="8">
        <v>100.5</v>
      </c>
      <c r="E53" s="8">
        <f t="shared" ref="E53:J53" si="2">E52/D52/E54*10000</f>
        <v>91.262763749387219</v>
      </c>
      <c r="F53" s="8">
        <f t="shared" si="2"/>
        <v>98.229655685024056</v>
      </c>
      <c r="G53" s="8">
        <f>G52/E52/G54*10000</f>
        <v>99.018024896357886</v>
      </c>
      <c r="H53" s="8">
        <f t="shared" si="2"/>
        <v>98.129456823038993</v>
      </c>
      <c r="I53" s="8">
        <f>I52/G52/I54*10000</f>
        <v>98.726520893348777</v>
      </c>
      <c r="J53" s="8">
        <f t="shared" si="2"/>
        <v>99.066589758379806</v>
      </c>
      <c r="K53" s="8">
        <f>K52/I52/K54*10000</f>
        <v>99.474625315424063</v>
      </c>
      <c r="L53" s="24">
        <f>L52/J52/L54*10000</f>
        <v>99.417638304433282</v>
      </c>
      <c r="M53" s="24">
        <f>M52/K52/M54*10000</f>
        <v>98.480521348991857</v>
      </c>
    </row>
    <row r="54" spans="1:13" ht="31.5" customHeight="1">
      <c r="A54" s="6">
        <v>29</v>
      </c>
      <c r="B54" s="7" t="s">
        <v>56</v>
      </c>
      <c r="C54" s="6" t="s">
        <v>26</v>
      </c>
      <c r="D54" s="8">
        <v>107.6</v>
      </c>
      <c r="E54" s="8">
        <v>116.4</v>
      </c>
      <c r="F54" s="8">
        <v>106.6</v>
      </c>
      <c r="G54" s="8">
        <v>105.9</v>
      </c>
      <c r="H54" s="8">
        <v>106.2</v>
      </c>
      <c r="I54" s="8">
        <v>105.7</v>
      </c>
      <c r="J54" s="8">
        <v>105</v>
      </c>
      <c r="K54" s="8">
        <v>104.7</v>
      </c>
      <c r="L54" s="23">
        <v>104.6</v>
      </c>
      <c r="M54" s="23">
        <v>105.6</v>
      </c>
    </row>
    <row r="55" spans="1:13" ht="16.5" customHeight="1">
      <c r="A55" s="6">
        <v>30</v>
      </c>
      <c r="B55" s="7" t="s">
        <v>57</v>
      </c>
      <c r="C55" s="6" t="s">
        <v>27</v>
      </c>
      <c r="D55" s="8">
        <v>752.7</v>
      </c>
      <c r="E55" s="8">
        <v>790</v>
      </c>
      <c r="F55" s="8">
        <v>850</v>
      </c>
      <c r="G55" s="8">
        <v>860</v>
      </c>
      <c r="H55" s="8">
        <v>900</v>
      </c>
      <c r="I55" s="8">
        <v>910</v>
      </c>
      <c r="J55" s="8">
        <v>950</v>
      </c>
      <c r="K55" s="8">
        <v>960</v>
      </c>
      <c r="L55" s="23">
        <v>997.5</v>
      </c>
      <c r="M55" s="23">
        <v>1008</v>
      </c>
    </row>
    <row r="56" spans="1:13" ht="45.75" customHeight="1">
      <c r="A56" s="6">
        <v>31</v>
      </c>
      <c r="B56" s="7" t="s">
        <v>57</v>
      </c>
      <c r="C56" s="6" t="s">
        <v>43</v>
      </c>
      <c r="D56" s="8">
        <v>109.47</v>
      </c>
      <c r="E56" s="8">
        <f t="shared" ref="E56:J56" si="3">E55/D55/E57*10000</f>
        <v>94.214985239254787</v>
      </c>
      <c r="F56" s="8">
        <f t="shared" si="3"/>
        <v>99.532781414302278</v>
      </c>
      <c r="G56" s="8">
        <f>G55/E55/G57*10000</f>
        <v>100.89041658356894</v>
      </c>
      <c r="H56" s="8">
        <f t="shared" si="3"/>
        <v>98.448883152114462</v>
      </c>
      <c r="I56" s="8">
        <f>I55/G55/I57*10000</f>
        <v>99.636491043664876</v>
      </c>
      <c r="J56" s="8">
        <f t="shared" si="3"/>
        <v>99.519165296095707</v>
      </c>
      <c r="K56" s="8">
        <f>K55/I55/K57*10000</f>
        <v>100.56673545710723</v>
      </c>
      <c r="L56" s="24">
        <f>L55/J55/L57*10000</f>
        <v>101.64569215876089</v>
      </c>
      <c r="M56" s="24">
        <f>M55/K55/M57*10000</f>
        <v>101.64569215876089</v>
      </c>
    </row>
    <row r="57" spans="1:13" ht="31.5" customHeight="1">
      <c r="A57" s="6">
        <v>32</v>
      </c>
      <c r="B57" s="7" t="s">
        <v>58</v>
      </c>
      <c r="C57" s="6" t="s">
        <v>26</v>
      </c>
      <c r="D57" s="8">
        <v>106.6</v>
      </c>
      <c r="E57" s="8">
        <v>111.4</v>
      </c>
      <c r="F57" s="8">
        <v>108.1</v>
      </c>
      <c r="G57" s="8">
        <v>107.9</v>
      </c>
      <c r="H57" s="8">
        <v>106.3</v>
      </c>
      <c r="I57" s="8">
        <v>106.2</v>
      </c>
      <c r="J57" s="8">
        <v>104.9</v>
      </c>
      <c r="K57" s="8">
        <v>104.9</v>
      </c>
      <c r="L57" s="23">
        <v>103.3</v>
      </c>
      <c r="M57" s="23">
        <v>103.3</v>
      </c>
    </row>
    <row r="58" spans="1:13">
      <c r="A58" s="21"/>
      <c r="B58" s="17" t="s">
        <v>106</v>
      </c>
      <c r="C58" s="16"/>
      <c r="D58" s="19"/>
      <c r="E58" s="19"/>
      <c r="F58" s="19"/>
      <c r="G58" s="19"/>
      <c r="H58" s="19"/>
      <c r="I58" s="19"/>
      <c r="J58" s="19"/>
      <c r="K58" s="19"/>
      <c r="L58" s="20"/>
      <c r="M58" s="20"/>
    </row>
    <row r="59" spans="1:13" ht="48" customHeight="1">
      <c r="A59" s="6">
        <v>33</v>
      </c>
      <c r="B59" s="7" t="s">
        <v>59</v>
      </c>
      <c r="C59" s="6" t="s">
        <v>25</v>
      </c>
      <c r="D59" s="8">
        <v>4759</v>
      </c>
      <c r="E59" s="8">
        <v>2800</v>
      </c>
      <c r="F59" s="8">
        <v>2800</v>
      </c>
      <c r="G59" s="8">
        <v>2850</v>
      </c>
      <c r="H59" s="8">
        <v>3280</v>
      </c>
      <c r="I59" s="8">
        <v>3520</v>
      </c>
      <c r="J59" s="8">
        <v>3853</v>
      </c>
      <c r="K59" s="8">
        <v>3915</v>
      </c>
      <c r="L59" s="25">
        <v>4544</v>
      </c>
      <c r="M59" s="25">
        <v>4760</v>
      </c>
    </row>
    <row r="60" spans="1:13" ht="45.75" customHeight="1">
      <c r="A60" s="9">
        <v>34</v>
      </c>
      <c r="B60" s="10" t="s">
        <v>60</v>
      </c>
      <c r="C60" s="9" t="s">
        <v>43</v>
      </c>
      <c r="D60" s="8">
        <v>67.16</v>
      </c>
      <c r="E60" s="8">
        <f t="shared" ref="E60:F60" si="4">E59/D59/E61*10000</f>
        <v>53.438592091584582</v>
      </c>
      <c r="F60" s="8">
        <f t="shared" si="4"/>
        <v>93.196644920782859</v>
      </c>
      <c r="G60" s="8">
        <f t="shared" ref="G60:M60" si="5">G59/E59/G61*10000</f>
        <v>94.772545889864318</v>
      </c>
      <c r="H60" s="8">
        <f t="shared" si="5"/>
        <v>109.99329309188465</v>
      </c>
      <c r="I60" s="8">
        <f t="shared" si="5"/>
        <v>115.86188736381291</v>
      </c>
      <c r="J60" s="8">
        <f t="shared" si="5"/>
        <v>110.61159340406964</v>
      </c>
      <c r="K60" s="8">
        <f t="shared" si="5"/>
        <v>104.53157040328092</v>
      </c>
      <c r="L60" s="25">
        <f t="shared" si="5"/>
        <v>111.25856353050061</v>
      </c>
      <c r="M60" s="25">
        <f t="shared" si="5"/>
        <v>115.13603467626456</v>
      </c>
    </row>
    <row r="61" spans="1:13" ht="32.25" customHeight="1">
      <c r="A61" s="9">
        <v>35</v>
      </c>
      <c r="B61" s="10" t="s">
        <v>29</v>
      </c>
      <c r="C61" s="9" t="s">
        <v>26</v>
      </c>
      <c r="D61" s="8">
        <v>103.3</v>
      </c>
      <c r="E61" s="8">
        <v>110.1</v>
      </c>
      <c r="F61" s="8">
        <v>107.3</v>
      </c>
      <c r="G61" s="8">
        <v>107.4</v>
      </c>
      <c r="H61" s="8">
        <v>106.5</v>
      </c>
      <c r="I61" s="8">
        <v>106.6</v>
      </c>
      <c r="J61" s="8">
        <v>106.2</v>
      </c>
      <c r="K61" s="8">
        <v>106.4</v>
      </c>
      <c r="L61" s="25">
        <v>106</v>
      </c>
      <c r="M61" s="25">
        <v>105.6</v>
      </c>
    </row>
    <row r="62" spans="1:13" ht="30" customHeight="1">
      <c r="A62" s="6">
        <v>36</v>
      </c>
      <c r="B62" s="7" t="s">
        <v>61</v>
      </c>
      <c r="C62" s="6" t="s">
        <v>62</v>
      </c>
      <c r="D62" s="23">
        <v>4.5999999999999996</v>
      </c>
      <c r="E62" s="23">
        <v>3.99</v>
      </c>
      <c r="F62" s="23">
        <v>4.42</v>
      </c>
      <c r="G62" s="23">
        <v>4.45</v>
      </c>
      <c r="H62" s="23">
        <v>4.55</v>
      </c>
      <c r="I62" s="23">
        <v>4.5999999999999996</v>
      </c>
      <c r="J62" s="23">
        <v>4.7</v>
      </c>
      <c r="K62" s="23">
        <v>4.75</v>
      </c>
      <c r="L62" s="25">
        <v>4.8</v>
      </c>
      <c r="M62" s="25">
        <v>4.9000000000000004</v>
      </c>
    </row>
    <row r="63" spans="1:13" ht="30.75" customHeight="1">
      <c r="A63" s="6">
        <v>37</v>
      </c>
      <c r="B63" s="61" t="s">
        <v>63</v>
      </c>
      <c r="C63" s="6" t="s">
        <v>62</v>
      </c>
      <c r="D63" s="23">
        <f>D62*15/100</f>
        <v>0.69</v>
      </c>
      <c r="E63" s="23">
        <f>E62*20/100</f>
        <v>0.79800000000000015</v>
      </c>
      <c r="F63" s="23">
        <f>F62*15/100</f>
        <v>0.66299999999999992</v>
      </c>
      <c r="G63" s="23">
        <f>G62*20/100</f>
        <v>0.89</v>
      </c>
      <c r="H63" s="23">
        <f>H62*15/100</f>
        <v>0.6825</v>
      </c>
      <c r="I63" s="23">
        <f>I62*20/100</f>
        <v>0.92</v>
      </c>
      <c r="J63" s="23">
        <f>J62*15/100</f>
        <v>0.70499999999999996</v>
      </c>
      <c r="K63" s="23">
        <f>K62*20/100</f>
        <v>0.95</v>
      </c>
      <c r="L63" s="23">
        <f>L62*15/100</f>
        <v>0.72</v>
      </c>
      <c r="M63" s="23">
        <f>M62*20/100</f>
        <v>0.98</v>
      </c>
    </row>
    <row r="64" spans="1:13" ht="15.75" customHeight="1">
      <c r="A64" s="21"/>
      <c r="B64" s="17" t="s">
        <v>107</v>
      </c>
      <c r="C64" s="16"/>
      <c r="D64" s="19"/>
      <c r="E64" s="19"/>
      <c r="F64" s="19"/>
      <c r="G64" s="19"/>
      <c r="H64" s="19"/>
      <c r="I64" s="19"/>
      <c r="J64" s="19"/>
      <c r="K64" s="19"/>
      <c r="L64" s="20"/>
      <c r="M64" s="20"/>
    </row>
    <row r="65" spans="1:13" ht="30" customHeight="1">
      <c r="A65" s="6">
        <v>38</v>
      </c>
      <c r="B65" s="7" t="s">
        <v>64</v>
      </c>
      <c r="C65" s="6" t="s">
        <v>26</v>
      </c>
      <c r="D65" s="8">
        <v>106</v>
      </c>
      <c r="E65" s="8">
        <v>107.5</v>
      </c>
      <c r="F65" s="8">
        <v>106.27</v>
      </c>
      <c r="G65" s="8">
        <v>106.32</v>
      </c>
      <c r="H65" s="8">
        <v>100.8</v>
      </c>
      <c r="I65" s="8">
        <v>103.17</v>
      </c>
      <c r="J65" s="8">
        <v>101</v>
      </c>
      <c r="K65" s="8">
        <v>102.8</v>
      </c>
      <c r="L65" s="25">
        <v>101.5</v>
      </c>
      <c r="M65" s="25">
        <v>103</v>
      </c>
    </row>
    <row r="66" spans="1:13" ht="30.75" customHeight="1">
      <c r="A66" s="6">
        <v>39</v>
      </c>
      <c r="B66" s="7" t="s">
        <v>65</v>
      </c>
      <c r="C66" s="6" t="s">
        <v>66</v>
      </c>
      <c r="D66" s="8">
        <v>9439.7000000000007</v>
      </c>
      <c r="E66" s="8">
        <v>10196.299999999999</v>
      </c>
      <c r="F66" s="8">
        <v>10679.6</v>
      </c>
      <c r="G66" s="8">
        <v>10763.03</v>
      </c>
      <c r="H66" s="8">
        <v>10676.9</v>
      </c>
      <c r="I66" s="8">
        <v>11012.5</v>
      </c>
      <c r="J66" s="8">
        <v>10856.4</v>
      </c>
      <c r="K66" s="8">
        <v>11031.5</v>
      </c>
      <c r="L66" s="25">
        <v>11290.24</v>
      </c>
      <c r="M66" s="25">
        <v>11803.7</v>
      </c>
    </row>
    <row r="67" spans="1:13" ht="45.75" customHeight="1">
      <c r="A67" s="6">
        <v>40</v>
      </c>
      <c r="B67" s="7" t="s">
        <v>67</v>
      </c>
      <c r="C67" s="6" t="s">
        <v>68</v>
      </c>
      <c r="D67" s="8">
        <v>21</v>
      </c>
      <c r="E67" s="8">
        <v>20</v>
      </c>
      <c r="F67" s="8">
        <v>19</v>
      </c>
      <c r="G67" s="8">
        <v>17</v>
      </c>
      <c r="H67" s="8">
        <v>17</v>
      </c>
      <c r="I67" s="8">
        <v>17</v>
      </c>
      <c r="J67" s="8">
        <v>17</v>
      </c>
      <c r="K67" s="8">
        <v>17</v>
      </c>
      <c r="L67" s="25">
        <v>16</v>
      </c>
      <c r="M67" s="25">
        <v>15.5</v>
      </c>
    </row>
    <row r="68" spans="1:13" ht="15.75" customHeight="1">
      <c r="A68" s="21"/>
      <c r="B68" s="17" t="s">
        <v>108</v>
      </c>
      <c r="C68" s="16"/>
      <c r="D68" s="19"/>
      <c r="E68" s="19"/>
      <c r="F68" s="19"/>
      <c r="G68" s="19"/>
      <c r="H68" s="19"/>
      <c r="I68" s="19"/>
      <c r="J68" s="19"/>
      <c r="K68" s="19"/>
      <c r="L68" s="20"/>
      <c r="M68" s="20"/>
    </row>
    <row r="69" spans="1:13" ht="30.75" customHeight="1">
      <c r="A69" s="6">
        <v>41</v>
      </c>
      <c r="B69" s="7" t="s">
        <v>69</v>
      </c>
      <c r="C69" s="6" t="s">
        <v>9</v>
      </c>
      <c r="D69" s="8">
        <v>33.4</v>
      </c>
      <c r="E69" s="8">
        <v>32.1</v>
      </c>
      <c r="F69" s="8">
        <v>32.1</v>
      </c>
      <c r="G69" s="8">
        <v>32.1</v>
      </c>
      <c r="H69" s="8">
        <v>32</v>
      </c>
      <c r="I69" s="8">
        <v>32</v>
      </c>
      <c r="J69" s="8">
        <v>32</v>
      </c>
      <c r="K69" s="8">
        <v>32</v>
      </c>
      <c r="L69" s="24">
        <v>32.5</v>
      </c>
      <c r="M69" s="24">
        <v>33</v>
      </c>
    </row>
    <row r="70" spans="1:13" ht="30.75" customHeight="1">
      <c r="A70" s="6">
        <v>42</v>
      </c>
      <c r="B70" s="7" t="s">
        <v>70</v>
      </c>
      <c r="C70" s="6" t="s">
        <v>9</v>
      </c>
      <c r="D70" s="8">
        <v>31.5</v>
      </c>
      <c r="E70" s="8">
        <v>31.8</v>
      </c>
      <c r="F70" s="8">
        <v>31.8</v>
      </c>
      <c r="G70" s="8">
        <v>32</v>
      </c>
      <c r="H70" s="8">
        <v>32</v>
      </c>
      <c r="I70" s="8">
        <v>32.299999999999997</v>
      </c>
      <c r="J70" s="8">
        <v>31.5</v>
      </c>
      <c r="K70" s="8">
        <v>31.5</v>
      </c>
      <c r="L70" s="24">
        <v>31.5</v>
      </c>
      <c r="M70" s="24">
        <v>31.7</v>
      </c>
    </row>
    <row r="71" spans="1:13" ht="44.25" customHeight="1">
      <c r="A71" s="6">
        <v>43</v>
      </c>
      <c r="B71" s="7" t="s">
        <v>71</v>
      </c>
      <c r="C71" s="6" t="s">
        <v>66</v>
      </c>
      <c r="D71" s="8">
        <v>17700</v>
      </c>
      <c r="E71" s="8">
        <v>18100</v>
      </c>
      <c r="F71" s="8">
        <v>18500</v>
      </c>
      <c r="G71" s="8">
        <v>18600</v>
      </c>
      <c r="H71" s="8">
        <v>19200</v>
      </c>
      <c r="I71" s="8">
        <v>19300</v>
      </c>
      <c r="J71" s="8">
        <v>20100</v>
      </c>
      <c r="K71" s="8">
        <v>20300</v>
      </c>
      <c r="L71" s="24">
        <v>20700</v>
      </c>
      <c r="M71" s="24">
        <v>21300</v>
      </c>
    </row>
    <row r="72" spans="1:13" ht="30" customHeight="1">
      <c r="A72" s="6">
        <v>44</v>
      </c>
      <c r="B72" s="7" t="s">
        <v>72</v>
      </c>
      <c r="C72" s="6" t="s">
        <v>9</v>
      </c>
      <c r="D72" s="8">
        <v>2.7</v>
      </c>
      <c r="E72" s="8">
        <v>2.7</v>
      </c>
      <c r="F72" s="8">
        <v>2.7</v>
      </c>
      <c r="G72" s="8">
        <v>2.7</v>
      </c>
      <c r="H72" s="8">
        <v>2.7</v>
      </c>
      <c r="I72" s="8">
        <v>2.7</v>
      </c>
      <c r="J72" s="8">
        <v>2.7</v>
      </c>
      <c r="K72" s="8">
        <v>2.7</v>
      </c>
      <c r="L72" s="24">
        <v>2.7</v>
      </c>
      <c r="M72" s="24">
        <v>2.7</v>
      </c>
    </row>
    <row r="73" spans="1:13" ht="28.5" customHeight="1">
      <c r="A73" s="6">
        <v>45</v>
      </c>
      <c r="B73" s="7" t="s">
        <v>73</v>
      </c>
      <c r="C73" s="6" t="s">
        <v>74</v>
      </c>
      <c r="D73" s="8">
        <f t="shared" ref="D73:M73" si="6">D72/D69*100</f>
        <v>8.0838323353293422</v>
      </c>
      <c r="E73" s="8">
        <f t="shared" si="6"/>
        <v>8.4112149532710276</v>
      </c>
      <c r="F73" s="8">
        <f t="shared" si="6"/>
        <v>8.4112149532710276</v>
      </c>
      <c r="G73" s="8">
        <f t="shared" si="6"/>
        <v>8.4112149532710276</v>
      </c>
      <c r="H73" s="8">
        <f t="shared" si="6"/>
        <v>8.4375</v>
      </c>
      <c r="I73" s="8">
        <f t="shared" si="6"/>
        <v>8.4375</v>
      </c>
      <c r="J73" s="8">
        <f t="shared" si="6"/>
        <v>8.4375</v>
      </c>
      <c r="K73" s="8">
        <f t="shared" si="6"/>
        <v>8.4375</v>
      </c>
      <c r="L73" s="8">
        <f t="shared" si="6"/>
        <v>8.3076923076923084</v>
      </c>
      <c r="M73" s="8">
        <f t="shared" si="6"/>
        <v>8.1818181818181817</v>
      </c>
    </row>
    <row r="74" spans="1:13" ht="75.75" customHeight="1">
      <c r="A74" s="6">
        <v>46</v>
      </c>
      <c r="B74" s="7" t="s">
        <v>75</v>
      </c>
      <c r="C74" s="6" t="s">
        <v>9</v>
      </c>
      <c r="D74" s="8">
        <v>0.64</v>
      </c>
      <c r="E74" s="8">
        <v>0.7</v>
      </c>
      <c r="F74" s="8">
        <v>0.7</v>
      </c>
      <c r="G74" s="8">
        <v>0.68</v>
      </c>
      <c r="H74" s="8">
        <v>0.67</v>
      </c>
      <c r="I74" s="8">
        <v>0.65</v>
      </c>
      <c r="J74" s="8">
        <v>0.67</v>
      </c>
      <c r="K74" s="8">
        <v>0.65</v>
      </c>
      <c r="L74" s="24">
        <v>0.69</v>
      </c>
      <c r="M74" s="24">
        <v>0.65</v>
      </c>
    </row>
    <row r="75" spans="1:13" ht="42.75" customHeight="1">
      <c r="A75" s="6">
        <v>47</v>
      </c>
      <c r="B75" s="7" t="s">
        <v>76</v>
      </c>
      <c r="C75" s="6" t="s">
        <v>77</v>
      </c>
      <c r="D75" s="8">
        <v>1.9</v>
      </c>
      <c r="E75" s="8">
        <v>2.2000000000000002</v>
      </c>
      <c r="F75" s="8">
        <v>2.1</v>
      </c>
      <c r="G75" s="8">
        <v>2.2000000000000002</v>
      </c>
      <c r="H75" s="8">
        <v>2</v>
      </c>
      <c r="I75" s="8">
        <v>2.1</v>
      </c>
      <c r="J75" s="8">
        <v>2</v>
      </c>
      <c r="K75" s="8">
        <v>2.1</v>
      </c>
      <c r="L75" s="24">
        <f>L74/L69*100</f>
        <v>2.1230769230769231</v>
      </c>
      <c r="M75" s="24">
        <f>M74/M69*100</f>
        <v>1.9696969696969699</v>
      </c>
    </row>
    <row r="76" spans="1:13" ht="30.75" customHeight="1">
      <c r="A76" s="6">
        <v>48</v>
      </c>
      <c r="B76" s="7" t="s">
        <v>78</v>
      </c>
      <c r="C76" s="6" t="s">
        <v>25</v>
      </c>
      <c r="D76" s="8">
        <v>2006.07</v>
      </c>
      <c r="E76" s="8">
        <v>2128.4</v>
      </c>
      <c r="F76" s="8">
        <v>2322</v>
      </c>
      <c r="G76" s="8">
        <v>2331</v>
      </c>
      <c r="H76" s="8">
        <v>2570</v>
      </c>
      <c r="I76" s="8">
        <v>2594.4</v>
      </c>
      <c r="J76" s="8">
        <v>2821.9</v>
      </c>
      <c r="K76" s="8">
        <v>2861.6</v>
      </c>
      <c r="L76" s="24">
        <v>3018.47</v>
      </c>
      <c r="M76" s="24">
        <v>3061.27</v>
      </c>
    </row>
    <row r="77" spans="1:13" ht="16.5" customHeight="1">
      <c r="A77" s="21"/>
      <c r="B77" s="17" t="s">
        <v>109</v>
      </c>
      <c r="C77" s="16"/>
      <c r="D77" s="19"/>
      <c r="E77" s="19"/>
      <c r="F77" s="19"/>
      <c r="G77" s="19"/>
      <c r="H77" s="19"/>
      <c r="I77" s="19"/>
      <c r="J77" s="19"/>
      <c r="K77" s="19"/>
      <c r="L77" s="26"/>
      <c r="M77" s="26"/>
    </row>
    <row r="78" spans="1:13" ht="30">
      <c r="A78" s="6">
        <v>49</v>
      </c>
      <c r="B78" s="7" t="s">
        <v>79</v>
      </c>
      <c r="C78" s="6" t="s">
        <v>80</v>
      </c>
      <c r="D78" s="8">
        <v>773</v>
      </c>
      <c r="E78" s="8">
        <v>819</v>
      </c>
      <c r="F78" s="8">
        <v>819</v>
      </c>
      <c r="G78" s="8">
        <v>819</v>
      </c>
      <c r="H78" s="8">
        <v>819</v>
      </c>
      <c r="I78" s="8">
        <v>819</v>
      </c>
      <c r="J78" s="8">
        <v>819</v>
      </c>
      <c r="K78" s="8">
        <v>819</v>
      </c>
      <c r="L78" s="24">
        <v>819</v>
      </c>
      <c r="M78" s="24">
        <v>819</v>
      </c>
    </row>
    <row r="79" spans="1:13" ht="74.25" customHeight="1">
      <c r="A79" s="6">
        <v>50</v>
      </c>
      <c r="B79" s="61" t="s">
        <v>101</v>
      </c>
      <c r="C79" s="62" t="s">
        <v>35</v>
      </c>
      <c r="D79" s="63">
        <v>99.2</v>
      </c>
      <c r="E79" s="63">
        <v>99.5</v>
      </c>
      <c r="F79" s="63">
        <v>99.5</v>
      </c>
      <c r="G79" s="63">
        <v>99.5</v>
      </c>
      <c r="H79" s="63">
        <v>99.5</v>
      </c>
      <c r="I79" s="63">
        <v>99.5</v>
      </c>
      <c r="J79" s="63">
        <v>99.5</v>
      </c>
      <c r="K79" s="63">
        <v>99.5</v>
      </c>
      <c r="L79" s="63">
        <v>99.5</v>
      </c>
      <c r="M79" s="63">
        <v>99.5</v>
      </c>
    </row>
    <row r="80" spans="1:13" ht="63" customHeight="1">
      <c r="A80" s="6">
        <v>51</v>
      </c>
      <c r="B80" s="61" t="s">
        <v>102</v>
      </c>
      <c r="C80" s="62" t="s">
        <v>35</v>
      </c>
      <c r="D80" s="63">
        <v>85</v>
      </c>
      <c r="E80" s="63">
        <v>86.3</v>
      </c>
      <c r="F80" s="63">
        <v>86.5</v>
      </c>
      <c r="G80" s="63">
        <v>86.5</v>
      </c>
      <c r="H80" s="63">
        <v>86.5</v>
      </c>
      <c r="I80" s="63">
        <v>86.5</v>
      </c>
      <c r="J80" s="63">
        <v>86.5</v>
      </c>
      <c r="K80" s="63">
        <v>86.5</v>
      </c>
      <c r="L80" s="64">
        <v>87</v>
      </c>
      <c r="M80" s="64">
        <v>87</v>
      </c>
    </row>
    <row r="81" spans="1:13" ht="30">
      <c r="A81" s="9">
        <v>52</v>
      </c>
      <c r="B81" s="65" t="s">
        <v>81</v>
      </c>
      <c r="C81" s="66" t="s">
        <v>82</v>
      </c>
      <c r="D81" s="63">
        <v>56.48</v>
      </c>
      <c r="E81" s="63">
        <v>56.76</v>
      </c>
      <c r="F81" s="63">
        <v>55.92</v>
      </c>
      <c r="G81" s="63">
        <v>56.39</v>
      </c>
      <c r="H81" s="63">
        <v>55.46</v>
      </c>
      <c r="I81" s="63">
        <v>55.92</v>
      </c>
      <c r="J81" s="63">
        <v>55.1</v>
      </c>
      <c r="K81" s="63">
        <v>55.46</v>
      </c>
      <c r="L81" s="67">
        <v>54.9</v>
      </c>
      <c r="M81" s="67">
        <v>55.16</v>
      </c>
    </row>
    <row r="82" spans="1:13" ht="60">
      <c r="A82" s="6">
        <v>53</v>
      </c>
      <c r="B82" s="61" t="s">
        <v>83</v>
      </c>
      <c r="C82" s="62" t="s">
        <v>35</v>
      </c>
      <c r="D82" s="68">
        <v>17.2</v>
      </c>
      <c r="E82" s="68">
        <v>17.3</v>
      </c>
      <c r="F82" s="68">
        <v>17.3</v>
      </c>
      <c r="G82" s="68">
        <v>17.399999999999999</v>
      </c>
      <c r="H82" s="68">
        <v>17.399999999999999</v>
      </c>
      <c r="I82" s="68">
        <v>17.5</v>
      </c>
      <c r="J82" s="68">
        <v>17.5</v>
      </c>
      <c r="K82" s="68">
        <v>17.600000000000001</v>
      </c>
      <c r="L82" s="68">
        <v>17.600000000000001</v>
      </c>
      <c r="M82" s="68">
        <v>17.7</v>
      </c>
    </row>
    <row r="83" spans="1:13" ht="48.75" customHeight="1">
      <c r="A83" s="6">
        <v>54</v>
      </c>
      <c r="B83" s="61" t="s">
        <v>84</v>
      </c>
      <c r="C83" s="62" t="s">
        <v>85</v>
      </c>
      <c r="D83" s="68">
        <v>13.5</v>
      </c>
      <c r="E83" s="68">
        <v>13.6</v>
      </c>
      <c r="F83" s="68">
        <v>13.6</v>
      </c>
      <c r="G83" s="68">
        <v>13.7</v>
      </c>
      <c r="H83" s="68">
        <v>13.7</v>
      </c>
      <c r="I83" s="68">
        <v>13.8</v>
      </c>
      <c r="J83" s="68">
        <v>13.8</v>
      </c>
      <c r="K83" s="68">
        <v>14</v>
      </c>
      <c r="L83" s="69">
        <v>14</v>
      </c>
      <c r="M83" s="69">
        <v>14.4</v>
      </c>
    </row>
    <row r="84" spans="1:13" ht="33" customHeight="1">
      <c r="A84" s="6">
        <v>55</v>
      </c>
      <c r="B84" s="61" t="s">
        <v>86</v>
      </c>
      <c r="C84" s="62" t="s">
        <v>87</v>
      </c>
      <c r="D84" s="68"/>
      <c r="E84" s="68">
        <v>0.76</v>
      </c>
      <c r="F84" s="68"/>
      <c r="G84" s="68"/>
      <c r="H84" s="68"/>
      <c r="I84" s="68">
        <v>0.76</v>
      </c>
      <c r="J84" s="68"/>
      <c r="K84" s="68"/>
      <c r="L84" s="69"/>
      <c r="M84" s="69">
        <v>0.8</v>
      </c>
    </row>
    <row r="85" spans="1:13" ht="77.25" customHeight="1">
      <c r="A85" s="6">
        <v>56</v>
      </c>
      <c r="B85" s="61" t="s">
        <v>88</v>
      </c>
      <c r="C85" s="62" t="s">
        <v>35</v>
      </c>
      <c r="D85" s="67">
        <v>0</v>
      </c>
      <c r="E85" s="67">
        <v>10</v>
      </c>
      <c r="F85" s="67">
        <v>30</v>
      </c>
      <c r="G85" s="67">
        <v>35</v>
      </c>
      <c r="H85" s="67">
        <v>40</v>
      </c>
      <c r="I85" s="67">
        <v>50</v>
      </c>
      <c r="J85" s="67">
        <v>60</v>
      </c>
      <c r="K85" s="67">
        <v>70</v>
      </c>
      <c r="L85" s="70">
        <v>70</v>
      </c>
      <c r="M85" s="70">
        <v>70</v>
      </c>
    </row>
    <row r="86" spans="1:13" ht="15.75" customHeight="1">
      <c r="A86" s="12"/>
      <c r="B86" s="71" t="s">
        <v>110</v>
      </c>
      <c r="C86" s="61"/>
      <c r="D86" s="68"/>
      <c r="E86" s="68"/>
      <c r="F86" s="68"/>
      <c r="G86" s="68"/>
      <c r="H86" s="68"/>
      <c r="I86" s="68"/>
      <c r="J86" s="68"/>
      <c r="K86" s="68"/>
      <c r="L86" s="69"/>
      <c r="M86" s="5"/>
    </row>
    <row r="87" spans="1:13" ht="47.25" customHeight="1">
      <c r="A87" s="6">
        <v>57</v>
      </c>
      <c r="B87" s="61" t="s">
        <v>89</v>
      </c>
      <c r="C87" s="62" t="s">
        <v>90</v>
      </c>
      <c r="D87" s="63">
        <v>173</v>
      </c>
      <c r="E87" s="63">
        <v>175</v>
      </c>
      <c r="F87" s="63">
        <v>180</v>
      </c>
      <c r="G87" s="63">
        <v>180</v>
      </c>
      <c r="H87" s="63">
        <v>183</v>
      </c>
      <c r="I87" s="63">
        <v>183</v>
      </c>
      <c r="J87" s="63">
        <v>185</v>
      </c>
      <c r="K87" s="63">
        <v>185</v>
      </c>
      <c r="L87" s="70">
        <v>187</v>
      </c>
      <c r="M87" s="27">
        <v>187</v>
      </c>
    </row>
    <row r="89" spans="1:13">
      <c r="D89" s="28" t="s">
        <v>114</v>
      </c>
    </row>
    <row r="92" spans="1:13" ht="30">
      <c r="A92" s="46" t="s">
        <v>98</v>
      </c>
      <c r="B92" s="46" t="s">
        <v>0</v>
      </c>
      <c r="C92" s="46" t="s">
        <v>1</v>
      </c>
      <c r="D92" s="1" t="s">
        <v>2</v>
      </c>
      <c r="E92" s="1" t="s">
        <v>3</v>
      </c>
      <c r="F92" s="52" t="s">
        <v>4</v>
      </c>
      <c r="G92" s="53"/>
      <c r="H92" s="53"/>
      <c r="I92" s="53"/>
      <c r="J92" s="53"/>
      <c r="K92" s="53"/>
      <c r="L92" s="53"/>
      <c r="M92" s="54"/>
    </row>
    <row r="93" spans="1:13">
      <c r="A93" s="46"/>
      <c r="B93" s="46"/>
      <c r="C93" s="46"/>
      <c r="D93" s="46">
        <v>2014</v>
      </c>
      <c r="E93" s="46">
        <v>2015</v>
      </c>
      <c r="F93" s="55">
        <v>2020</v>
      </c>
      <c r="G93" s="56"/>
      <c r="H93" s="55">
        <v>2021</v>
      </c>
      <c r="I93" s="56"/>
      <c r="J93" s="55">
        <v>2022</v>
      </c>
      <c r="K93" s="56"/>
      <c r="L93" s="57">
        <v>2023</v>
      </c>
      <c r="M93" s="58"/>
    </row>
    <row r="94" spans="1:13" ht="60">
      <c r="A94" s="51"/>
      <c r="B94" s="51"/>
      <c r="C94" s="51"/>
      <c r="D94" s="46"/>
      <c r="E94" s="46"/>
      <c r="F94" s="1" t="s">
        <v>5</v>
      </c>
      <c r="G94" s="1" t="s">
        <v>6</v>
      </c>
      <c r="H94" s="1" t="s">
        <v>5</v>
      </c>
      <c r="I94" s="1" t="s">
        <v>6</v>
      </c>
      <c r="J94" s="1" t="s">
        <v>5</v>
      </c>
      <c r="K94" s="1" t="s">
        <v>6</v>
      </c>
      <c r="L94" s="1" t="s">
        <v>5</v>
      </c>
      <c r="M94" s="1" t="s">
        <v>6</v>
      </c>
    </row>
    <row r="95" spans="1:13">
      <c r="A95" s="16"/>
      <c r="B95" s="17" t="s">
        <v>7</v>
      </c>
      <c r="C95" s="16"/>
      <c r="D95" s="18"/>
      <c r="E95" s="19"/>
      <c r="F95" s="19"/>
      <c r="G95" s="19"/>
      <c r="H95" s="19"/>
      <c r="I95" s="19"/>
      <c r="J95" s="19"/>
      <c r="K95" s="19"/>
      <c r="L95" s="20"/>
      <c r="M95" s="20"/>
    </row>
    <row r="96" spans="1:13" ht="30">
      <c r="A96" s="6">
        <v>1</v>
      </c>
      <c r="B96" s="7" t="s">
        <v>8</v>
      </c>
      <c r="C96" s="6" t="s">
        <v>9</v>
      </c>
      <c r="D96" s="8">
        <v>59.9</v>
      </c>
      <c r="E96" s="8">
        <v>59.6</v>
      </c>
      <c r="F96" s="8">
        <v>62</v>
      </c>
      <c r="G96" s="8">
        <v>62.1</v>
      </c>
      <c r="H96" s="8">
        <v>62.5</v>
      </c>
      <c r="I96" s="8">
        <v>62.7</v>
      </c>
      <c r="J96" s="8">
        <v>62.7</v>
      </c>
      <c r="K96" s="8">
        <v>63</v>
      </c>
      <c r="L96" s="8">
        <v>63.2</v>
      </c>
      <c r="M96" s="8">
        <v>63.5</v>
      </c>
    </row>
    <row r="97" spans="1:16" ht="30">
      <c r="A97" s="6" t="s">
        <v>10</v>
      </c>
      <c r="B97" s="7" t="s">
        <v>11</v>
      </c>
      <c r="C97" s="6" t="s">
        <v>12</v>
      </c>
      <c r="D97" s="8">
        <v>69.7</v>
      </c>
      <c r="E97" s="8">
        <v>69.900000000000006</v>
      </c>
      <c r="F97" s="8">
        <v>71.5</v>
      </c>
      <c r="G97" s="8">
        <v>72</v>
      </c>
      <c r="H97" s="8">
        <v>72</v>
      </c>
      <c r="I97" s="8">
        <v>72.400000000000006</v>
      </c>
      <c r="J97" s="8">
        <v>72.400000000000006</v>
      </c>
      <c r="K97" s="8">
        <v>72.5</v>
      </c>
      <c r="L97" s="8">
        <v>72.5</v>
      </c>
      <c r="M97" s="8">
        <v>73</v>
      </c>
    </row>
    <row r="98" spans="1:16" ht="30">
      <c r="A98" s="6" t="s">
        <v>13</v>
      </c>
      <c r="B98" s="7" t="s">
        <v>14</v>
      </c>
      <c r="C98" s="6" t="s">
        <v>15</v>
      </c>
      <c r="D98" s="8">
        <v>11.9</v>
      </c>
      <c r="E98" s="8">
        <v>12.4</v>
      </c>
      <c r="F98" s="8">
        <v>13.3</v>
      </c>
      <c r="G98" s="8">
        <v>13.5</v>
      </c>
      <c r="H98" s="8">
        <v>13.3</v>
      </c>
      <c r="I98" s="8">
        <v>13.5</v>
      </c>
      <c r="J98" s="8">
        <v>13.3</v>
      </c>
      <c r="K98" s="8">
        <v>13.5</v>
      </c>
      <c r="L98" s="8">
        <v>13.5</v>
      </c>
      <c r="M98" s="8">
        <v>14</v>
      </c>
    </row>
    <row r="99" spans="1:16" ht="30">
      <c r="A99" s="6" t="s">
        <v>16</v>
      </c>
      <c r="B99" s="7" t="s">
        <v>17</v>
      </c>
      <c r="C99" s="6" t="s">
        <v>18</v>
      </c>
      <c r="D99" s="8">
        <v>15.3</v>
      </c>
      <c r="E99" s="8">
        <v>16</v>
      </c>
      <c r="F99" s="8">
        <v>14.8</v>
      </c>
      <c r="G99" s="8">
        <v>14</v>
      </c>
      <c r="H99" s="8">
        <v>14</v>
      </c>
      <c r="I99" s="8">
        <v>14</v>
      </c>
      <c r="J99" s="8">
        <v>14</v>
      </c>
      <c r="K99" s="8">
        <v>14</v>
      </c>
      <c r="L99" s="8">
        <v>14</v>
      </c>
      <c r="M99" s="8">
        <v>14</v>
      </c>
    </row>
    <row r="100" spans="1:16" ht="30">
      <c r="A100" s="6" t="s">
        <v>19</v>
      </c>
      <c r="B100" s="7" t="s">
        <v>20</v>
      </c>
      <c r="C100" s="6" t="s">
        <v>21</v>
      </c>
      <c r="D100" s="8">
        <v>-3.4</v>
      </c>
      <c r="E100" s="8">
        <v>-3.6</v>
      </c>
      <c r="F100" s="8">
        <f>F98-F99</f>
        <v>-1.5</v>
      </c>
      <c r="G100" s="8">
        <f t="shared" ref="G100:M100" si="7">G98-G99</f>
        <v>-0.5</v>
      </c>
      <c r="H100" s="8">
        <f t="shared" si="7"/>
        <v>-0.69999999999999929</v>
      </c>
      <c r="I100" s="8">
        <f t="shared" si="7"/>
        <v>-0.5</v>
      </c>
      <c r="J100" s="8">
        <f t="shared" si="7"/>
        <v>-0.69999999999999929</v>
      </c>
      <c r="K100" s="8">
        <f t="shared" si="7"/>
        <v>-0.5</v>
      </c>
      <c r="L100" s="8">
        <f t="shared" si="7"/>
        <v>-0.5</v>
      </c>
      <c r="M100" s="8">
        <f t="shared" si="7"/>
        <v>0</v>
      </c>
      <c r="N100" s="14"/>
      <c r="O100" s="15"/>
      <c r="P100" s="15"/>
    </row>
    <row r="101" spans="1:16" ht="30">
      <c r="A101" s="6" t="s">
        <v>22</v>
      </c>
      <c r="B101" s="7" t="s">
        <v>23</v>
      </c>
      <c r="C101" s="6" t="s">
        <v>24</v>
      </c>
      <c r="D101" s="8">
        <v>-67.3</v>
      </c>
      <c r="E101" s="8">
        <v>-50.33</v>
      </c>
      <c r="F101" s="8">
        <v>0.5</v>
      </c>
      <c r="G101" s="8">
        <v>0.55000000000000004</v>
      </c>
      <c r="H101" s="8">
        <v>0.6</v>
      </c>
      <c r="I101" s="8">
        <v>0.65</v>
      </c>
      <c r="J101" s="8">
        <v>0.65</v>
      </c>
      <c r="K101" s="8">
        <v>0.7</v>
      </c>
      <c r="L101" s="8">
        <v>0.7</v>
      </c>
      <c r="M101" s="8">
        <v>0.75</v>
      </c>
      <c r="N101" s="15"/>
    </row>
    <row r="102" spans="1:16">
      <c r="A102" s="21"/>
      <c r="B102" s="22" t="s">
        <v>103</v>
      </c>
      <c r="C102" s="21"/>
      <c r="D102" s="18"/>
      <c r="E102" s="19"/>
      <c r="F102" s="19"/>
      <c r="G102" s="19"/>
      <c r="H102" s="19"/>
      <c r="I102" s="19"/>
      <c r="J102" s="19"/>
      <c r="K102" s="19"/>
      <c r="L102" s="20"/>
      <c r="M102" s="20"/>
    </row>
    <row r="103" spans="1:16">
      <c r="A103" s="21"/>
      <c r="B103" s="22" t="s">
        <v>30</v>
      </c>
      <c r="C103" s="21"/>
      <c r="D103" s="18"/>
      <c r="E103" s="19"/>
      <c r="F103" s="19"/>
      <c r="G103" s="19"/>
      <c r="H103" s="19"/>
      <c r="I103" s="19"/>
      <c r="J103" s="19"/>
      <c r="K103" s="19"/>
      <c r="L103" s="20"/>
      <c r="M103" s="20"/>
    </row>
    <row r="104" spans="1:16" ht="60">
      <c r="A104" s="6">
        <v>7</v>
      </c>
      <c r="B104" s="11" t="s">
        <v>31</v>
      </c>
      <c r="C104" s="6" t="s">
        <v>25</v>
      </c>
      <c r="D104" s="8">
        <v>983.4</v>
      </c>
      <c r="E104" s="8">
        <v>1060</v>
      </c>
      <c r="F104" s="8">
        <v>1568.8</v>
      </c>
      <c r="G104" s="8">
        <v>1630</v>
      </c>
      <c r="H104" s="8">
        <v>1663</v>
      </c>
      <c r="I104" s="8">
        <v>1761</v>
      </c>
      <c r="J104" s="8">
        <v>1762</v>
      </c>
      <c r="K104" s="8">
        <v>1902</v>
      </c>
      <c r="L104" s="8">
        <v>1868</v>
      </c>
      <c r="M104" s="8">
        <v>2054</v>
      </c>
    </row>
    <row r="105" spans="1:16" ht="30">
      <c r="A105" s="6">
        <v>8</v>
      </c>
      <c r="B105" s="11" t="s">
        <v>28</v>
      </c>
      <c r="C105" s="6" t="s">
        <v>26</v>
      </c>
      <c r="D105" s="8">
        <v>103.65</v>
      </c>
      <c r="E105" s="8">
        <v>91.42</v>
      </c>
      <c r="F105" s="8">
        <f>F104/1480/F106*10000</f>
        <v>103.31384015594544</v>
      </c>
      <c r="G105" s="8">
        <f>G104/1510/G106*10000</f>
        <v>105.00682866493158</v>
      </c>
      <c r="H105" s="8">
        <f t="shared" ref="H105:L105" si="8">H104/F104/H106*10000</f>
        <v>103.01709377566135</v>
      </c>
      <c r="I105" s="8">
        <f t="shared" ref="I105:M105" si="9">I104/G104/I106*10000</f>
        <v>104.89010661742807</v>
      </c>
      <c r="J105" s="8">
        <f t="shared" si="8"/>
        <v>102.46914585395412</v>
      </c>
      <c r="K105" s="8">
        <f t="shared" si="9"/>
        <v>104.35440996140204</v>
      </c>
      <c r="L105" s="8">
        <f t="shared" si="8"/>
        <v>102.43081259219046</v>
      </c>
      <c r="M105" s="8">
        <f t="shared" si="9"/>
        <v>104.23898436516734</v>
      </c>
    </row>
    <row r="106" spans="1:16" ht="30">
      <c r="A106" s="6">
        <v>9</v>
      </c>
      <c r="B106" s="11" t="s">
        <v>29</v>
      </c>
      <c r="C106" s="6" t="s">
        <v>26</v>
      </c>
      <c r="D106" s="8">
        <v>108.8</v>
      </c>
      <c r="E106" s="8">
        <v>117.9</v>
      </c>
      <c r="F106" s="8">
        <v>102.6</v>
      </c>
      <c r="G106" s="8">
        <v>102.8</v>
      </c>
      <c r="H106" s="8">
        <v>102.9</v>
      </c>
      <c r="I106" s="8">
        <v>103</v>
      </c>
      <c r="J106" s="8">
        <v>103.4</v>
      </c>
      <c r="K106" s="8">
        <v>103.5</v>
      </c>
      <c r="L106" s="8">
        <v>103.5</v>
      </c>
      <c r="M106" s="8">
        <v>103.6</v>
      </c>
    </row>
    <row r="107" spans="1:16" ht="28.5">
      <c r="A107" s="21"/>
      <c r="B107" s="22" t="s">
        <v>99</v>
      </c>
      <c r="C107" s="21"/>
      <c r="D107" s="18"/>
      <c r="E107" s="19"/>
      <c r="F107" s="19"/>
      <c r="G107" s="19"/>
      <c r="H107" s="19"/>
      <c r="I107" s="19"/>
      <c r="J107" s="19"/>
      <c r="K107" s="19"/>
      <c r="L107" s="20"/>
      <c r="M107" s="20"/>
    </row>
    <row r="108" spans="1:16" ht="60">
      <c r="A108" s="6">
        <v>10</v>
      </c>
      <c r="B108" s="11" t="s">
        <v>32</v>
      </c>
      <c r="C108" s="6" t="s">
        <v>25</v>
      </c>
      <c r="D108" s="8">
        <v>488.5</v>
      </c>
      <c r="E108" s="8">
        <v>490</v>
      </c>
      <c r="F108" s="8">
        <v>668</v>
      </c>
      <c r="G108" s="8">
        <v>706</v>
      </c>
      <c r="H108" s="8">
        <v>708</v>
      </c>
      <c r="I108" s="8">
        <v>755</v>
      </c>
      <c r="J108" s="8">
        <v>751</v>
      </c>
      <c r="K108" s="8">
        <v>808</v>
      </c>
      <c r="L108" s="8">
        <v>795</v>
      </c>
      <c r="M108" s="8">
        <v>865</v>
      </c>
    </row>
    <row r="109" spans="1:16" ht="30">
      <c r="A109" s="6">
        <v>11</v>
      </c>
      <c r="B109" s="11" t="s">
        <v>28</v>
      </c>
      <c r="C109" s="6" t="s">
        <v>26</v>
      </c>
      <c r="D109" s="8">
        <v>105.86</v>
      </c>
      <c r="E109" s="8">
        <f>E108/D108/E110*10000</f>
        <v>92.024827922962061</v>
      </c>
      <c r="F109" s="8">
        <f>F108/630.5/F110*10000</f>
        <v>103.16227905242049</v>
      </c>
      <c r="G109" s="8">
        <f>G108/660.5/G110*10000</f>
        <v>103.87630774165402</v>
      </c>
      <c r="H109" s="8">
        <f t="shared" ref="H109" si="10">H108/F108/H110*10000</f>
        <v>102.40388787642107</v>
      </c>
      <c r="I109" s="8">
        <f t="shared" ref="I109" si="11">I108/G108/I110*10000</f>
        <v>102.92638105391161</v>
      </c>
      <c r="J109" s="8">
        <f t="shared" ref="J109" si="12">J108/H108/J110*10000</f>
        <v>102.48642157264118</v>
      </c>
      <c r="K109" s="8">
        <f t="shared" ref="K109" si="13">K108/I108/K110*10000</f>
        <v>103.30103045334835</v>
      </c>
      <c r="L109" s="8">
        <f>L108/J108/L110*10000</f>
        <v>102.37800276613774</v>
      </c>
      <c r="M109" s="8">
        <f>M108/K108/M110*10000</f>
        <v>103.33441645322834</v>
      </c>
    </row>
    <row r="110" spans="1:16" ht="30">
      <c r="A110" s="6">
        <v>12</v>
      </c>
      <c r="B110" s="11" t="s">
        <v>29</v>
      </c>
      <c r="C110" s="6" t="s">
        <v>26</v>
      </c>
      <c r="D110" s="8">
        <v>105.4</v>
      </c>
      <c r="E110" s="8">
        <v>109</v>
      </c>
      <c r="F110" s="8">
        <v>102.7</v>
      </c>
      <c r="G110" s="8">
        <v>102.9</v>
      </c>
      <c r="H110" s="8">
        <v>103.5</v>
      </c>
      <c r="I110" s="8">
        <v>103.9</v>
      </c>
      <c r="J110" s="8">
        <v>103.5</v>
      </c>
      <c r="K110" s="8">
        <v>103.6</v>
      </c>
      <c r="L110" s="8">
        <v>103.4</v>
      </c>
      <c r="M110" s="8">
        <v>103.6</v>
      </c>
    </row>
    <row r="111" spans="1:16">
      <c r="A111" s="6">
        <v>13</v>
      </c>
      <c r="B111" s="11" t="s">
        <v>33</v>
      </c>
      <c r="C111" s="6" t="s">
        <v>34</v>
      </c>
      <c r="D111" s="8">
        <v>51.3</v>
      </c>
      <c r="E111" s="8">
        <v>52.1</v>
      </c>
      <c r="F111" s="8">
        <v>58.2</v>
      </c>
      <c r="G111" s="8">
        <v>58.5</v>
      </c>
      <c r="H111" s="8">
        <v>58.3</v>
      </c>
      <c r="I111" s="8">
        <v>58.6</v>
      </c>
      <c r="J111" s="8">
        <v>58.4</v>
      </c>
      <c r="K111" s="8">
        <v>58.8</v>
      </c>
      <c r="L111" s="8">
        <v>58.6</v>
      </c>
      <c r="M111" s="8">
        <v>59</v>
      </c>
    </row>
    <row r="112" spans="1:16">
      <c r="A112" s="21"/>
      <c r="B112" s="22" t="s">
        <v>104</v>
      </c>
      <c r="C112" s="21"/>
      <c r="D112" s="18"/>
      <c r="E112" s="19"/>
      <c r="F112" s="19"/>
      <c r="G112" s="19"/>
      <c r="H112" s="19"/>
      <c r="I112" s="19"/>
      <c r="J112" s="19"/>
      <c r="K112" s="19"/>
      <c r="L112" s="20"/>
      <c r="M112" s="20"/>
    </row>
    <row r="113" spans="1:13">
      <c r="A113" s="6">
        <v>14</v>
      </c>
      <c r="B113" s="11" t="s">
        <v>36</v>
      </c>
      <c r="C113" s="6" t="s">
        <v>27</v>
      </c>
      <c r="D113" s="8">
        <v>6100</v>
      </c>
      <c r="E113" s="8">
        <v>6380</v>
      </c>
      <c r="F113" s="8">
        <v>8320</v>
      </c>
      <c r="G113" s="8">
        <v>8570</v>
      </c>
      <c r="H113" s="8">
        <v>8570</v>
      </c>
      <c r="I113" s="8">
        <v>9010</v>
      </c>
      <c r="J113" s="8">
        <v>8820</v>
      </c>
      <c r="K113" s="8">
        <v>9458</v>
      </c>
      <c r="L113" s="8">
        <v>9100</v>
      </c>
      <c r="M113" s="8">
        <v>9930</v>
      </c>
    </row>
    <row r="114" spans="1:13" ht="45">
      <c r="A114" s="6">
        <v>15</v>
      </c>
      <c r="B114" s="11" t="s">
        <v>37</v>
      </c>
      <c r="C114" s="6" t="s">
        <v>38</v>
      </c>
      <c r="D114" s="8">
        <v>104.29</v>
      </c>
      <c r="E114" s="8">
        <v>86.08</v>
      </c>
      <c r="F114" s="24">
        <f>F113/8080/F115*10000</f>
        <v>99.200671512237932</v>
      </c>
      <c r="G114" s="24">
        <f>G113/8170/G115*10000</f>
        <v>101.05583895213232</v>
      </c>
      <c r="H114" s="24">
        <f t="shared" ref="H114:K114" si="14">H113/F113/H115*10000</f>
        <v>99.329612046584074</v>
      </c>
      <c r="I114" s="24">
        <f t="shared" si="14"/>
        <v>101.38301738814393</v>
      </c>
      <c r="J114" s="24">
        <f t="shared" si="14"/>
        <v>99.340881137847305</v>
      </c>
      <c r="K114" s="24">
        <f t="shared" si="14"/>
        <v>101.32456858317015</v>
      </c>
      <c r="L114" s="24">
        <f>L113/J113/L115*10000</f>
        <v>99.685606931983756</v>
      </c>
      <c r="M114" s="24">
        <f>M113/K113/M115*10000</f>
        <v>101.44008139723753</v>
      </c>
    </row>
    <row r="115" spans="1:13" ht="45">
      <c r="A115" s="6">
        <v>16</v>
      </c>
      <c r="B115" s="11" t="s">
        <v>39</v>
      </c>
      <c r="C115" s="6" t="s">
        <v>26</v>
      </c>
      <c r="D115" s="8">
        <v>111.2</v>
      </c>
      <c r="E115" s="8">
        <v>121.5</v>
      </c>
      <c r="F115" s="8">
        <v>103.8</v>
      </c>
      <c r="G115" s="8">
        <v>103.8</v>
      </c>
      <c r="H115" s="8">
        <v>103.7</v>
      </c>
      <c r="I115" s="8">
        <v>103.7</v>
      </c>
      <c r="J115" s="8">
        <v>103.6</v>
      </c>
      <c r="K115" s="8">
        <v>103.6</v>
      </c>
      <c r="L115" s="23">
        <v>103.5</v>
      </c>
      <c r="M115" s="23">
        <v>103.5</v>
      </c>
    </row>
    <row r="116" spans="1:13" ht="42.75">
      <c r="A116" s="21"/>
      <c r="B116" s="22" t="s">
        <v>40</v>
      </c>
      <c r="C116" s="21"/>
      <c r="D116" s="18"/>
      <c r="E116" s="19"/>
      <c r="F116" s="19"/>
      <c r="G116" s="19"/>
      <c r="H116" s="19"/>
      <c r="I116" s="19"/>
      <c r="J116" s="19"/>
      <c r="K116" s="19"/>
      <c r="L116" s="20"/>
      <c r="M116" s="20"/>
    </row>
    <row r="117" spans="1:13">
      <c r="A117" s="9">
        <v>17</v>
      </c>
      <c r="B117" s="13" t="s">
        <v>41</v>
      </c>
      <c r="C117" s="9" t="s">
        <v>27</v>
      </c>
      <c r="D117" s="8">
        <v>3898</v>
      </c>
      <c r="E117" s="8">
        <v>4160</v>
      </c>
      <c r="F117" s="8">
        <v>5562</v>
      </c>
      <c r="G117" s="8">
        <v>5838</v>
      </c>
      <c r="H117" s="8">
        <v>5840</v>
      </c>
      <c r="I117" s="8">
        <v>6129</v>
      </c>
      <c r="J117" s="8">
        <v>6080</v>
      </c>
      <c r="K117" s="8">
        <v>6400</v>
      </c>
      <c r="L117" s="24">
        <v>6323</v>
      </c>
      <c r="M117" s="24">
        <v>6690</v>
      </c>
    </row>
    <row r="118" spans="1:13" ht="45">
      <c r="A118" s="6">
        <v>18</v>
      </c>
      <c r="B118" s="7" t="s">
        <v>42</v>
      </c>
      <c r="C118" s="6" t="s">
        <v>43</v>
      </c>
      <c r="D118" s="8">
        <v>103.42</v>
      </c>
      <c r="E118" s="8">
        <v>87.84</v>
      </c>
      <c r="F118" s="24">
        <f>F117/5400/F119*10000</f>
        <v>99.229287090558771</v>
      </c>
      <c r="G118" s="24">
        <f>G117/5560/G119*10000</f>
        <v>101.15606936416185</v>
      </c>
      <c r="H118" s="24">
        <f t="shared" ref="H118:K118" si="15">H117/F117/H119*10000</f>
        <v>101.25188243546839</v>
      </c>
      <c r="I118" s="24">
        <f t="shared" si="15"/>
        <v>101.23875001114965</v>
      </c>
      <c r="J118" s="24">
        <f t="shared" si="15"/>
        <v>100.49188131379913</v>
      </c>
      <c r="K118" s="24">
        <f t="shared" si="15"/>
        <v>100.79305233490255</v>
      </c>
      <c r="L118" s="24">
        <f>L117/J117/L119*10000</f>
        <v>100.47991355199593</v>
      </c>
      <c r="M118" s="24">
        <f>M117/K117/M119*10000</f>
        <v>100.9963768115942</v>
      </c>
    </row>
    <row r="119" spans="1:13" ht="30">
      <c r="A119" s="6">
        <v>19</v>
      </c>
      <c r="B119" s="7" t="s">
        <v>44</v>
      </c>
      <c r="C119" s="6" t="s">
        <v>26</v>
      </c>
      <c r="D119" s="8">
        <v>111.2</v>
      </c>
      <c r="E119" s="8">
        <v>121.5</v>
      </c>
      <c r="F119" s="8">
        <v>103.8</v>
      </c>
      <c r="G119" s="8">
        <v>103.8</v>
      </c>
      <c r="H119" s="8">
        <v>103.7</v>
      </c>
      <c r="I119" s="8">
        <v>103.7</v>
      </c>
      <c r="J119" s="8">
        <v>103.6</v>
      </c>
      <c r="K119" s="8">
        <v>103.6</v>
      </c>
      <c r="L119" s="24">
        <v>103.5</v>
      </c>
      <c r="M119" s="24">
        <v>103.5</v>
      </c>
    </row>
    <row r="120" spans="1:13">
      <c r="A120" s="6">
        <v>20</v>
      </c>
      <c r="B120" s="7" t="s">
        <v>45</v>
      </c>
      <c r="C120" s="6" t="s">
        <v>25</v>
      </c>
      <c r="D120" s="8">
        <v>2202</v>
      </c>
      <c r="E120" s="8">
        <v>2220</v>
      </c>
      <c r="F120" s="8">
        <v>2758</v>
      </c>
      <c r="G120" s="8">
        <f>G113-G117</f>
        <v>2732</v>
      </c>
      <c r="H120" s="8">
        <f t="shared" ref="H120:M120" si="16">H113-H117</f>
        <v>2730</v>
      </c>
      <c r="I120" s="8">
        <f t="shared" si="16"/>
        <v>2881</v>
      </c>
      <c r="J120" s="8">
        <f t="shared" si="16"/>
        <v>2740</v>
      </c>
      <c r="K120" s="8">
        <f t="shared" si="16"/>
        <v>3058</v>
      </c>
      <c r="L120" s="8">
        <f t="shared" si="16"/>
        <v>2777</v>
      </c>
      <c r="M120" s="8">
        <f t="shared" si="16"/>
        <v>3240</v>
      </c>
    </row>
    <row r="121" spans="1:13" ht="45">
      <c r="A121" s="6">
        <v>21</v>
      </c>
      <c r="B121" s="7" t="s">
        <v>46</v>
      </c>
      <c r="C121" s="6" t="s">
        <v>43</v>
      </c>
      <c r="D121" s="8">
        <v>105.87</v>
      </c>
      <c r="E121" s="8">
        <f>E120/D120/E122*10000</f>
        <v>82.977315795965509</v>
      </c>
      <c r="F121" s="8">
        <f>F120/2680/F122*10000</f>
        <v>99.143013257412363</v>
      </c>
      <c r="G121" s="8">
        <f>G120/2750/G122*10000</f>
        <v>95.708530390611315</v>
      </c>
      <c r="H121" s="8">
        <f>H120/G120/H122*10000</f>
        <v>96.361420981516972</v>
      </c>
      <c r="I121" s="8">
        <f>I120/G120/I122*10000</f>
        <v>101.69130177573274</v>
      </c>
      <c r="J121" s="8">
        <f>J120/I120/J122*10000</f>
        <v>91.801028975621136</v>
      </c>
      <c r="K121" s="8">
        <f>K120/I120/K122*10000</f>
        <v>102.45530898082096</v>
      </c>
      <c r="L121" s="24">
        <f>L120/J120/L122*10000</f>
        <v>97.923057935752311</v>
      </c>
      <c r="M121" s="24">
        <f>M120/K120/M122*10000</f>
        <v>102.36869792703386</v>
      </c>
    </row>
    <row r="122" spans="1:13" ht="30">
      <c r="A122" s="6">
        <v>22</v>
      </c>
      <c r="B122" s="7" t="s">
        <v>47</v>
      </c>
      <c r="C122" s="6" t="s">
        <v>26</v>
      </c>
      <c r="D122" s="8">
        <v>111.2</v>
      </c>
      <c r="E122" s="8">
        <v>121.5</v>
      </c>
      <c r="F122" s="8">
        <v>103.8</v>
      </c>
      <c r="G122" s="8">
        <v>103.8</v>
      </c>
      <c r="H122" s="8">
        <v>103.7</v>
      </c>
      <c r="I122" s="8">
        <v>103.7</v>
      </c>
      <c r="J122" s="8">
        <v>103.6</v>
      </c>
      <c r="K122" s="8">
        <v>103.6</v>
      </c>
      <c r="L122" s="24">
        <v>103.5</v>
      </c>
      <c r="M122" s="24">
        <v>103.5</v>
      </c>
    </row>
    <row r="123" spans="1:13">
      <c r="A123" s="21"/>
      <c r="B123" s="17" t="s">
        <v>105</v>
      </c>
      <c r="C123" s="16"/>
      <c r="D123" s="18"/>
      <c r="E123" s="19"/>
      <c r="F123" s="19"/>
      <c r="G123" s="19"/>
      <c r="H123" s="19"/>
      <c r="I123" s="19"/>
      <c r="J123" s="19"/>
      <c r="K123" s="19"/>
      <c r="L123" s="20"/>
      <c r="M123" s="20"/>
    </row>
    <row r="124" spans="1:13" ht="90">
      <c r="A124" s="6">
        <v>23</v>
      </c>
      <c r="B124" s="7" t="s">
        <v>48</v>
      </c>
      <c r="C124" s="6" t="s">
        <v>49</v>
      </c>
      <c r="D124" s="8">
        <v>868.27</v>
      </c>
      <c r="E124" s="8">
        <v>868.27</v>
      </c>
      <c r="F124" s="8">
        <v>868.27</v>
      </c>
      <c r="G124" s="8">
        <v>868.27</v>
      </c>
      <c r="H124" s="8">
        <v>868.27</v>
      </c>
      <c r="I124" s="8">
        <v>868.27</v>
      </c>
      <c r="J124" s="8">
        <v>868.27</v>
      </c>
      <c r="K124" s="8">
        <v>868.27</v>
      </c>
      <c r="L124" s="8">
        <v>868.27</v>
      </c>
      <c r="M124" s="8">
        <v>868.27</v>
      </c>
    </row>
    <row r="125" spans="1:13">
      <c r="A125" s="6">
        <v>24</v>
      </c>
      <c r="B125" s="7" t="s">
        <v>50</v>
      </c>
      <c r="C125" s="6" t="s">
        <v>49</v>
      </c>
      <c r="D125" s="8">
        <v>46</v>
      </c>
      <c r="E125" s="8">
        <v>46</v>
      </c>
      <c r="F125" s="8">
        <v>46</v>
      </c>
      <c r="G125" s="8">
        <v>46</v>
      </c>
      <c r="H125" s="8">
        <v>46</v>
      </c>
      <c r="I125" s="8">
        <v>46</v>
      </c>
      <c r="J125" s="8">
        <v>46</v>
      </c>
      <c r="K125" s="8">
        <v>46</v>
      </c>
      <c r="L125" s="8">
        <v>46</v>
      </c>
      <c r="M125" s="8">
        <v>46</v>
      </c>
    </row>
    <row r="126" spans="1:13" ht="75">
      <c r="A126" s="6">
        <v>25</v>
      </c>
      <c r="B126" s="7" t="s">
        <v>51</v>
      </c>
      <c r="C126" s="6" t="s">
        <v>52</v>
      </c>
      <c r="D126" s="8">
        <v>85.57</v>
      </c>
      <c r="E126" s="8">
        <v>85.57</v>
      </c>
      <c r="F126" s="8">
        <v>85.57</v>
      </c>
      <c r="G126" s="8">
        <v>85.57</v>
      </c>
      <c r="H126" s="8">
        <v>85.57</v>
      </c>
      <c r="I126" s="8">
        <v>85.57</v>
      </c>
      <c r="J126" s="8">
        <v>85.57</v>
      </c>
      <c r="K126" s="8">
        <v>85.57</v>
      </c>
      <c r="L126" s="8">
        <v>85.57</v>
      </c>
      <c r="M126" s="8">
        <v>85.57</v>
      </c>
    </row>
    <row r="127" spans="1:13">
      <c r="A127" s="21"/>
      <c r="B127" s="17" t="s">
        <v>111</v>
      </c>
      <c r="C127" s="16"/>
      <c r="D127" s="18"/>
      <c r="E127" s="19"/>
      <c r="F127" s="19"/>
      <c r="G127" s="19"/>
      <c r="H127" s="19"/>
      <c r="I127" s="19"/>
      <c r="J127" s="19"/>
      <c r="K127" s="19"/>
      <c r="L127" s="20"/>
      <c r="M127" s="20"/>
    </row>
    <row r="128" spans="1:13" ht="45">
      <c r="A128" s="6">
        <v>26</v>
      </c>
      <c r="B128" s="7" t="s">
        <v>53</v>
      </c>
      <c r="C128" s="9" t="s">
        <v>54</v>
      </c>
      <c r="D128" s="8">
        <v>107.8</v>
      </c>
      <c r="E128" s="8">
        <v>115.7</v>
      </c>
      <c r="F128" s="8">
        <v>104.2</v>
      </c>
      <c r="G128" s="8">
        <v>104.2</v>
      </c>
      <c r="H128" s="8">
        <v>103.9</v>
      </c>
      <c r="I128" s="8">
        <v>103.7</v>
      </c>
      <c r="J128" s="8">
        <v>103.9</v>
      </c>
      <c r="K128" s="8">
        <v>103.7</v>
      </c>
      <c r="L128" s="23">
        <v>103.9</v>
      </c>
      <c r="M128" s="23">
        <v>103.7</v>
      </c>
    </row>
    <row r="129" spans="1:13">
      <c r="A129" s="6">
        <v>27</v>
      </c>
      <c r="B129" s="7" t="s">
        <v>55</v>
      </c>
      <c r="C129" s="6" t="s">
        <v>25</v>
      </c>
      <c r="D129" s="8">
        <v>3195.9</v>
      </c>
      <c r="E129" s="8">
        <v>3395</v>
      </c>
      <c r="F129" s="8">
        <v>4300</v>
      </c>
      <c r="G129" s="8">
        <v>4310</v>
      </c>
      <c r="H129" s="8">
        <v>4600</v>
      </c>
      <c r="I129" s="8">
        <v>4620</v>
      </c>
      <c r="J129" s="8">
        <v>4830</v>
      </c>
      <c r="K129" s="8">
        <v>4940</v>
      </c>
      <c r="L129" s="23">
        <v>5070</v>
      </c>
      <c r="M129" s="23">
        <v>5240</v>
      </c>
    </row>
    <row r="130" spans="1:13" ht="45">
      <c r="A130" s="6">
        <v>28</v>
      </c>
      <c r="B130" s="7" t="s">
        <v>55</v>
      </c>
      <c r="C130" s="6" t="s">
        <v>43</v>
      </c>
      <c r="D130" s="8">
        <v>100.5</v>
      </c>
      <c r="E130" s="8">
        <f t="shared" ref="E130" si="17">E129/D129/E131*10000</f>
        <v>91.262763749387219</v>
      </c>
      <c r="F130" s="8">
        <f>F129/4018/F131*10000</f>
        <v>102.80347466181243</v>
      </c>
      <c r="G130" s="8">
        <f>G129/4023/G131*10000</f>
        <v>102.91448570336321</v>
      </c>
      <c r="H130" s="8">
        <f t="shared" ref="H130" si="18">H129/G129/H131*10000</f>
        <v>102.92048050439983</v>
      </c>
      <c r="I130" s="8">
        <f>I129/G129/I131*10000</f>
        <v>103.56770570631159</v>
      </c>
      <c r="J130" s="8">
        <f t="shared" ref="J130" si="19">J129/I129/J131*10000</f>
        <v>100.81528885771894</v>
      </c>
      <c r="K130" s="8">
        <f>K129/I129/K131*10000</f>
        <v>103.31053809314679</v>
      </c>
      <c r="L130" s="24">
        <f>L129/J129/L131*10000</f>
        <v>101.22366836969999</v>
      </c>
      <c r="M130" s="24">
        <f>M129/K129/M131*10000</f>
        <v>102.71412268221859</v>
      </c>
    </row>
    <row r="131" spans="1:13" ht="30">
      <c r="A131" s="6">
        <v>29</v>
      </c>
      <c r="B131" s="7" t="s">
        <v>56</v>
      </c>
      <c r="C131" s="6" t="s">
        <v>26</v>
      </c>
      <c r="D131" s="8">
        <v>107.6</v>
      </c>
      <c r="E131" s="8">
        <v>116.4</v>
      </c>
      <c r="F131" s="8">
        <v>104.1</v>
      </c>
      <c r="G131" s="8">
        <v>104.1</v>
      </c>
      <c r="H131" s="8">
        <v>103.7</v>
      </c>
      <c r="I131" s="8">
        <v>103.5</v>
      </c>
      <c r="J131" s="8">
        <v>103.7</v>
      </c>
      <c r="K131" s="8">
        <v>103.5</v>
      </c>
      <c r="L131" s="23">
        <v>103.7</v>
      </c>
      <c r="M131" s="23">
        <v>103.27</v>
      </c>
    </row>
    <row r="132" spans="1:13">
      <c r="A132" s="6">
        <v>30</v>
      </c>
      <c r="B132" s="7" t="s">
        <v>57</v>
      </c>
      <c r="C132" s="6" t="s">
        <v>27</v>
      </c>
      <c r="D132" s="8">
        <v>752.7</v>
      </c>
      <c r="E132" s="8">
        <v>790</v>
      </c>
      <c r="F132" s="8">
        <v>1030</v>
      </c>
      <c r="G132" s="8">
        <v>1078</v>
      </c>
      <c r="H132" s="8">
        <v>1110</v>
      </c>
      <c r="I132" s="8">
        <v>1154</v>
      </c>
      <c r="J132" s="8">
        <v>1176</v>
      </c>
      <c r="K132" s="8">
        <v>1211</v>
      </c>
      <c r="L132" s="23">
        <v>1246</v>
      </c>
      <c r="M132" s="23">
        <v>1272</v>
      </c>
    </row>
    <row r="133" spans="1:13" ht="45">
      <c r="A133" s="6">
        <v>31</v>
      </c>
      <c r="B133" s="7" t="s">
        <v>57</v>
      </c>
      <c r="C133" s="6" t="s">
        <v>43</v>
      </c>
      <c r="D133" s="8">
        <v>109.47</v>
      </c>
      <c r="E133" s="8">
        <f t="shared" ref="E133" si="20">E132/D132/E134*10000</f>
        <v>94.214985239254787</v>
      </c>
      <c r="F133" s="8">
        <f>F132/997.5/F134*10000</f>
        <v>99.959482442796229</v>
      </c>
      <c r="G133" s="8">
        <f>G132/1008/G134*10000</f>
        <v>102.53542132736763</v>
      </c>
      <c r="H133" s="8">
        <f t="shared" ref="H133" si="21">H132/G132/H134*10000</f>
        <v>99.96937874885171</v>
      </c>
      <c r="I133" s="8">
        <f>I132/G132/I134*10000</f>
        <v>102.83390275156434</v>
      </c>
      <c r="J133" s="8">
        <f t="shared" ref="J133" si="22">J132/I132/J134*10000</f>
        <v>99.034414459024504</v>
      </c>
      <c r="K133" s="8">
        <f>K132/I132/K134*10000</f>
        <v>100.90321290494602</v>
      </c>
      <c r="L133" s="24">
        <f>L132/J132/L134*10000</f>
        <v>102.86638927415626</v>
      </c>
      <c r="M133" s="24">
        <f>M132/K132/M134*10000</f>
        <v>101.1918683741999</v>
      </c>
    </row>
    <row r="134" spans="1:13" ht="30">
      <c r="A134" s="6">
        <v>32</v>
      </c>
      <c r="B134" s="7" t="s">
        <v>58</v>
      </c>
      <c r="C134" s="6" t="s">
        <v>26</v>
      </c>
      <c r="D134" s="8">
        <v>106.6</v>
      </c>
      <c r="E134" s="8">
        <v>111.4</v>
      </c>
      <c r="F134" s="8">
        <v>103.3</v>
      </c>
      <c r="G134" s="8">
        <v>104.3</v>
      </c>
      <c r="H134" s="8">
        <v>103</v>
      </c>
      <c r="I134" s="8">
        <v>104.1</v>
      </c>
      <c r="J134" s="8">
        <v>102.9</v>
      </c>
      <c r="K134" s="8">
        <v>104</v>
      </c>
      <c r="L134" s="23">
        <v>103</v>
      </c>
      <c r="M134" s="23">
        <v>103.8</v>
      </c>
    </row>
    <row r="135" spans="1:13">
      <c r="A135" s="21"/>
      <c r="B135" s="17" t="s">
        <v>106</v>
      </c>
      <c r="C135" s="16"/>
      <c r="D135" s="19"/>
      <c r="E135" s="19"/>
      <c r="F135" s="19"/>
      <c r="G135" s="19"/>
      <c r="H135" s="19"/>
      <c r="I135" s="19"/>
      <c r="J135" s="19"/>
      <c r="K135" s="19"/>
      <c r="L135" s="20"/>
      <c r="M135" s="20"/>
    </row>
    <row r="136" spans="1:13" ht="45">
      <c r="A136" s="6">
        <v>33</v>
      </c>
      <c r="B136" s="7" t="s">
        <v>59</v>
      </c>
      <c r="C136" s="6" t="s">
        <v>25</v>
      </c>
      <c r="D136" s="8">
        <v>4759</v>
      </c>
      <c r="E136" s="8">
        <v>2800</v>
      </c>
      <c r="F136" s="8">
        <v>4770</v>
      </c>
      <c r="G136" s="8">
        <v>5140</v>
      </c>
      <c r="H136" s="8">
        <v>5057</v>
      </c>
      <c r="I136" s="8">
        <v>5550</v>
      </c>
      <c r="J136" s="8">
        <v>5410</v>
      </c>
      <c r="K136" s="8">
        <v>5990</v>
      </c>
      <c r="L136" s="25">
        <v>5950</v>
      </c>
      <c r="M136" s="25">
        <v>6400</v>
      </c>
    </row>
    <row r="137" spans="1:13" ht="45">
      <c r="A137" s="9">
        <v>34</v>
      </c>
      <c r="B137" s="10" t="s">
        <v>60</v>
      </c>
      <c r="C137" s="9" t="s">
        <v>43</v>
      </c>
      <c r="D137" s="8">
        <v>67.16</v>
      </c>
      <c r="E137" s="8">
        <f t="shared" ref="E137" si="23">E136/D136/E138*10000</f>
        <v>53.438592091584582</v>
      </c>
      <c r="F137" s="8">
        <f>F136/4544/F138*10000</f>
        <v>99.406810179257377</v>
      </c>
      <c r="G137" s="8">
        <f>G136/4760/G138*10000</f>
        <v>102.64562098603699</v>
      </c>
      <c r="H137" s="8">
        <f t="shared" ref="H137:M137" si="24">H136/F136/H138*10000</f>
        <v>99.173780625322351</v>
      </c>
      <c r="I137" s="8">
        <f t="shared" si="24"/>
        <v>102.8349082823791</v>
      </c>
      <c r="J137" s="8">
        <f t="shared" si="24"/>
        <v>102.08055646545414</v>
      </c>
      <c r="K137" s="8">
        <f t="shared" si="24"/>
        <v>103.3792413102758</v>
      </c>
      <c r="L137" s="25">
        <f t="shared" si="24"/>
        <v>105.34627941728456</v>
      </c>
      <c r="M137" s="25">
        <f t="shared" si="24"/>
        <v>102.73532811095414</v>
      </c>
    </row>
    <row r="138" spans="1:13" ht="30">
      <c r="A138" s="9">
        <v>35</v>
      </c>
      <c r="B138" s="10" t="s">
        <v>29</v>
      </c>
      <c r="C138" s="9" t="s">
        <v>26</v>
      </c>
      <c r="D138" s="8">
        <v>103.3</v>
      </c>
      <c r="E138" s="8">
        <v>110.1</v>
      </c>
      <c r="F138" s="8">
        <v>105.6</v>
      </c>
      <c r="G138" s="8">
        <v>105.2</v>
      </c>
      <c r="H138" s="8">
        <v>106.9</v>
      </c>
      <c r="I138" s="8">
        <v>105</v>
      </c>
      <c r="J138" s="8">
        <v>104.8</v>
      </c>
      <c r="K138" s="8">
        <v>104.4</v>
      </c>
      <c r="L138" s="25">
        <v>104.4</v>
      </c>
      <c r="M138" s="25">
        <v>104</v>
      </c>
    </row>
    <row r="139" spans="1:13" ht="30">
      <c r="A139" s="6">
        <v>36</v>
      </c>
      <c r="B139" s="7" t="s">
        <v>61</v>
      </c>
      <c r="C139" s="6" t="s">
        <v>62</v>
      </c>
      <c r="D139" s="23">
        <v>4.5999999999999996</v>
      </c>
      <c r="E139" s="23">
        <v>3.99</v>
      </c>
      <c r="F139" s="23">
        <v>4.8499999999999996</v>
      </c>
      <c r="G139" s="23">
        <v>4.9000000000000004</v>
      </c>
      <c r="H139" s="23">
        <v>4.8899999999999997</v>
      </c>
      <c r="I139" s="23">
        <v>5</v>
      </c>
      <c r="J139" s="23">
        <v>4.9400000000000004</v>
      </c>
      <c r="K139" s="23">
        <v>5.0999999999999996</v>
      </c>
      <c r="L139" s="25">
        <v>5</v>
      </c>
      <c r="M139" s="25">
        <v>5.2</v>
      </c>
    </row>
    <row r="140" spans="1:13" ht="30">
      <c r="A140" s="6">
        <v>37</v>
      </c>
      <c r="B140" s="61" t="s">
        <v>63</v>
      </c>
      <c r="C140" s="6" t="s">
        <v>62</v>
      </c>
      <c r="D140" s="23">
        <f>D139*15/100</f>
        <v>0.69</v>
      </c>
      <c r="E140" s="23">
        <f>E139*20/100</f>
        <v>0.79800000000000015</v>
      </c>
      <c r="F140" s="23">
        <f>F139*15/100</f>
        <v>0.72750000000000004</v>
      </c>
      <c r="G140" s="23">
        <f>G139*20/100</f>
        <v>0.98</v>
      </c>
      <c r="H140" s="23">
        <f>H139*15/100</f>
        <v>0.73349999999999993</v>
      </c>
      <c r="I140" s="23">
        <f>I139*20/100</f>
        <v>1</v>
      </c>
      <c r="J140" s="23">
        <f>J139*15/100</f>
        <v>0.7410000000000001</v>
      </c>
      <c r="K140" s="23">
        <f>K139*20/100</f>
        <v>1.02</v>
      </c>
      <c r="L140" s="23">
        <f>L139*15/100</f>
        <v>0.75</v>
      </c>
      <c r="M140" s="23">
        <f>M139*20/100</f>
        <v>1.04</v>
      </c>
    </row>
    <row r="141" spans="1:13">
      <c r="A141" s="21"/>
      <c r="B141" s="17" t="s">
        <v>107</v>
      </c>
      <c r="C141" s="16"/>
      <c r="D141" s="19"/>
      <c r="E141" s="19"/>
      <c r="F141" s="19"/>
      <c r="G141" s="19"/>
      <c r="H141" s="19"/>
      <c r="I141" s="19"/>
      <c r="J141" s="19"/>
      <c r="K141" s="19"/>
      <c r="L141" s="20"/>
      <c r="M141" s="20"/>
    </row>
    <row r="142" spans="1:13" ht="30">
      <c r="A142" s="6">
        <v>38</v>
      </c>
      <c r="B142" s="7" t="s">
        <v>64</v>
      </c>
      <c r="C142" s="6" t="s">
        <v>26</v>
      </c>
      <c r="D142" s="8">
        <v>106</v>
      </c>
      <c r="E142" s="8">
        <v>107.5</v>
      </c>
      <c r="F142" s="8">
        <v>101.6</v>
      </c>
      <c r="G142" s="8">
        <v>103.1</v>
      </c>
      <c r="H142" s="8">
        <v>101.7</v>
      </c>
      <c r="I142" s="8">
        <v>103.2</v>
      </c>
      <c r="J142" s="8">
        <v>101.7</v>
      </c>
      <c r="K142" s="8">
        <v>103.3</v>
      </c>
      <c r="L142" s="25">
        <v>101.8</v>
      </c>
      <c r="M142" s="25">
        <v>103.4</v>
      </c>
    </row>
    <row r="143" spans="1:13" ht="30">
      <c r="A143" s="6">
        <v>39</v>
      </c>
      <c r="B143" s="7" t="s">
        <v>65</v>
      </c>
      <c r="C143" s="6" t="s">
        <v>66</v>
      </c>
      <c r="D143" s="8">
        <v>9439.7000000000007</v>
      </c>
      <c r="E143" s="8">
        <v>10196.299999999999</v>
      </c>
      <c r="F143" s="8">
        <v>12193</v>
      </c>
      <c r="G143" s="8">
        <v>12865</v>
      </c>
      <c r="H143" s="8">
        <v>13168</v>
      </c>
      <c r="I143" s="8">
        <v>14023</v>
      </c>
      <c r="J143" s="8">
        <v>14222</v>
      </c>
      <c r="K143" s="8">
        <v>15285</v>
      </c>
      <c r="L143" s="25">
        <v>15360</v>
      </c>
      <c r="M143" s="25">
        <v>16660</v>
      </c>
    </row>
    <row r="144" spans="1:13" ht="45">
      <c r="A144" s="6">
        <v>40</v>
      </c>
      <c r="B144" s="7" t="s">
        <v>67</v>
      </c>
      <c r="C144" s="6" t="s">
        <v>68</v>
      </c>
      <c r="D144" s="8">
        <v>21</v>
      </c>
      <c r="E144" s="8">
        <v>20</v>
      </c>
      <c r="F144" s="8">
        <v>15.7</v>
      </c>
      <c r="G144" s="8">
        <v>15.4</v>
      </c>
      <c r="H144" s="8">
        <v>15.5</v>
      </c>
      <c r="I144" s="8">
        <v>15.2</v>
      </c>
      <c r="J144" s="8">
        <v>15.3</v>
      </c>
      <c r="K144" s="8">
        <v>15</v>
      </c>
      <c r="L144" s="25">
        <v>15</v>
      </c>
      <c r="M144" s="25">
        <v>14.6</v>
      </c>
    </row>
    <row r="145" spans="1:14">
      <c r="A145" s="21"/>
      <c r="B145" s="17" t="s">
        <v>108</v>
      </c>
      <c r="C145" s="16"/>
      <c r="D145" s="19"/>
      <c r="E145" s="19"/>
      <c r="F145" s="19"/>
      <c r="G145" s="19"/>
      <c r="H145" s="19"/>
      <c r="I145" s="19"/>
      <c r="J145" s="19"/>
      <c r="K145" s="19"/>
      <c r="L145" s="20"/>
      <c r="M145" s="20"/>
    </row>
    <row r="146" spans="1:14" ht="30">
      <c r="A146" s="6">
        <v>41</v>
      </c>
      <c r="B146" s="7" t="s">
        <v>69</v>
      </c>
      <c r="C146" s="6" t="s">
        <v>9</v>
      </c>
      <c r="D146" s="8">
        <v>33.4</v>
      </c>
      <c r="E146" s="8">
        <v>32.1</v>
      </c>
      <c r="F146" s="8">
        <v>32.5</v>
      </c>
      <c r="G146" s="8">
        <v>33</v>
      </c>
      <c r="H146" s="8">
        <v>33</v>
      </c>
      <c r="I146" s="8">
        <v>33.1</v>
      </c>
      <c r="J146" s="8">
        <v>33.1</v>
      </c>
      <c r="K146" s="8">
        <v>33.200000000000003</v>
      </c>
      <c r="L146" s="24">
        <v>33.1</v>
      </c>
      <c r="M146" s="24">
        <v>33.200000000000003</v>
      </c>
    </row>
    <row r="147" spans="1:14" ht="30">
      <c r="A147" s="6">
        <v>42</v>
      </c>
      <c r="B147" s="7" t="s">
        <v>70</v>
      </c>
      <c r="C147" s="6" t="s">
        <v>9</v>
      </c>
      <c r="D147" s="8">
        <v>31.5</v>
      </c>
      <c r="E147" s="8">
        <v>31.8</v>
      </c>
      <c r="F147" s="8">
        <v>31.5</v>
      </c>
      <c r="G147" s="8">
        <v>31.7</v>
      </c>
      <c r="H147" s="8">
        <v>31.7</v>
      </c>
      <c r="I147" s="8">
        <v>31.75</v>
      </c>
      <c r="J147" s="8">
        <v>31.75</v>
      </c>
      <c r="K147" s="8">
        <v>31.8</v>
      </c>
      <c r="L147" s="24">
        <v>31.75</v>
      </c>
      <c r="M147" s="24">
        <v>31.8</v>
      </c>
    </row>
    <row r="148" spans="1:14" ht="45">
      <c r="A148" s="6">
        <v>43</v>
      </c>
      <c r="B148" s="7" t="s">
        <v>71</v>
      </c>
      <c r="C148" s="6" t="s">
        <v>66</v>
      </c>
      <c r="D148" s="8">
        <v>17700</v>
      </c>
      <c r="E148" s="8">
        <v>18100</v>
      </c>
      <c r="F148" s="8">
        <v>21900</v>
      </c>
      <c r="G148" s="8">
        <v>22500</v>
      </c>
      <c r="H148" s="8">
        <v>23200</v>
      </c>
      <c r="I148" s="8">
        <v>23900</v>
      </c>
      <c r="J148" s="8">
        <v>24600</v>
      </c>
      <c r="K148" s="8">
        <v>25300</v>
      </c>
      <c r="L148" s="24">
        <v>25900</v>
      </c>
      <c r="M148" s="24">
        <v>26800</v>
      </c>
    </row>
    <row r="149" spans="1:14" ht="30">
      <c r="A149" s="6">
        <v>44</v>
      </c>
      <c r="B149" s="7" t="s">
        <v>72</v>
      </c>
      <c r="C149" s="6" t="s">
        <v>9</v>
      </c>
      <c r="D149" s="8">
        <v>2.7</v>
      </c>
      <c r="E149" s="8">
        <v>2.7</v>
      </c>
      <c r="F149" s="8">
        <v>2.7</v>
      </c>
      <c r="G149" s="8">
        <v>2.6</v>
      </c>
      <c r="H149" s="8">
        <v>2.6</v>
      </c>
      <c r="I149" s="8">
        <v>2.6</v>
      </c>
      <c r="J149" s="8">
        <v>2.6</v>
      </c>
      <c r="K149" s="8">
        <v>2.6</v>
      </c>
      <c r="L149" s="24">
        <v>2.6</v>
      </c>
      <c r="M149" s="24">
        <v>2.6</v>
      </c>
    </row>
    <row r="150" spans="1:14" ht="30">
      <c r="A150" s="6">
        <v>45</v>
      </c>
      <c r="B150" s="7" t="s">
        <v>73</v>
      </c>
      <c r="C150" s="6" t="s">
        <v>74</v>
      </c>
      <c r="D150" s="8">
        <f t="shared" ref="D150:M150" si="25">D149/D146*100</f>
        <v>8.0838323353293422</v>
      </c>
      <c r="E150" s="8">
        <f t="shared" si="25"/>
        <v>8.4112149532710276</v>
      </c>
      <c r="F150" s="8">
        <f t="shared" si="25"/>
        <v>8.3076923076923084</v>
      </c>
      <c r="G150" s="8">
        <f t="shared" si="25"/>
        <v>7.8787878787878798</v>
      </c>
      <c r="H150" s="8">
        <f t="shared" si="25"/>
        <v>7.8787878787878798</v>
      </c>
      <c r="I150" s="8">
        <f t="shared" si="25"/>
        <v>7.8549848942598182</v>
      </c>
      <c r="J150" s="8">
        <f t="shared" si="25"/>
        <v>7.8549848942598182</v>
      </c>
      <c r="K150" s="8">
        <f t="shared" si="25"/>
        <v>7.8313253012048198</v>
      </c>
      <c r="L150" s="8">
        <f t="shared" si="25"/>
        <v>7.8549848942598182</v>
      </c>
      <c r="M150" s="8">
        <f t="shared" si="25"/>
        <v>7.8313253012048198</v>
      </c>
      <c r="N150" t="s">
        <v>100</v>
      </c>
    </row>
    <row r="151" spans="1:14" ht="75">
      <c r="A151" s="6">
        <v>46</v>
      </c>
      <c r="B151" s="7" t="s">
        <v>75</v>
      </c>
      <c r="C151" s="6" t="s">
        <v>9</v>
      </c>
      <c r="D151" s="8">
        <v>0.64</v>
      </c>
      <c r="E151" s="8">
        <v>0.7</v>
      </c>
      <c r="F151" s="8">
        <v>0.69</v>
      </c>
      <c r="G151" s="8">
        <v>0.65</v>
      </c>
      <c r="H151" s="8">
        <v>0.63</v>
      </c>
      <c r="I151" s="8">
        <v>0.6</v>
      </c>
      <c r="J151" s="8">
        <v>0.6</v>
      </c>
      <c r="K151" s="8">
        <v>0.55000000000000004</v>
      </c>
      <c r="L151" s="24">
        <v>0.57999999999999996</v>
      </c>
      <c r="M151" s="24">
        <v>0.5</v>
      </c>
    </row>
    <row r="152" spans="1:14" ht="45">
      <c r="A152" s="6">
        <v>47</v>
      </c>
      <c r="B152" s="7" t="s">
        <v>76</v>
      </c>
      <c r="C152" s="6" t="s">
        <v>77</v>
      </c>
      <c r="D152" s="8">
        <v>1.9</v>
      </c>
      <c r="E152" s="8">
        <v>2.2000000000000002</v>
      </c>
      <c r="F152" s="24">
        <f t="shared" ref="F152:M152" si="26">F151/F146*100</f>
        <v>2.1230769230769231</v>
      </c>
      <c r="G152" s="24">
        <f t="shared" si="26"/>
        <v>1.9696969696969699</v>
      </c>
      <c r="H152" s="24">
        <f t="shared" si="26"/>
        <v>1.9090909090909092</v>
      </c>
      <c r="I152" s="24">
        <f t="shared" si="26"/>
        <v>1.8126888217522656</v>
      </c>
      <c r="J152" s="24">
        <f t="shared" si="26"/>
        <v>1.8126888217522656</v>
      </c>
      <c r="K152" s="24">
        <f t="shared" si="26"/>
        <v>1.6566265060240966</v>
      </c>
      <c r="L152" s="24">
        <f t="shared" si="26"/>
        <v>1.7522658610271902</v>
      </c>
      <c r="M152" s="24">
        <f t="shared" si="26"/>
        <v>1.506024096385542</v>
      </c>
      <c r="N152" t="s">
        <v>100</v>
      </c>
    </row>
    <row r="153" spans="1:14" ht="30">
      <c r="A153" s="6">
        <v>48</v>
      </c>
      <c r="B153" s="7" t="s">
        <v>78</v>
      </c>
      <c r="C153" s="6" t="s">
        <v>25</v>
      </c>
      <c r="D153" s="8">
        <v>2006.07</v>
      </c>
      <c r="E153" s="8">
        <v>2128.4</v>
      </c>
      <c r="F153" s="8">
        <v>3199</v>
      </c>
      <c r="G153" s="8">
        <v>3275</v>
      </c>
      <c r="H153" s="8">
        <v>3391</v>
      </c>
      <c r="I153" s="8">
        <v>3504</v>
      </c>
      <c r="J153" s="8">
        <v>3594</v>
      </c>
      <c r="K153" s="8">
        <v>3749</v>
      </c>
      <c r="L153" s="24">
        <v>3810</v>
      </c>
      <c r="M153" s="24">
        <v>4012</v>
      </c>
    </row>
    <row r="154" spans="1:14">
      <c r="A154" s="21"/>
      <c r="B154" s="17" t="s">
        <v>109</v>
      </c>
      <c r="C154" s="16"/>
      <c r="D154" s="19"/>
      <c r="E154" s="19"/>
      <c r="F154" s="19"/>
      <c r="G154" s="19"/>
      <c r="H154" s="19"/>
      <c r="I154" s="19"/>
      <c r="J154" s="19"/>
      <c r="K154" s="19"/>
      <c r="L154" s="26"/>
      <c r="M154" s="26"/>
    </row>
    <row r="155" spans="1:14" ht="30">
      <c r="A155" s="6">
        <v>49</v>
      </c>
      <c r="B155" s="7" t="s">
        <v>79</v>
      </c>
      <c r="C155" s="6" t="s">
        <v>80</v>
      </c>
      <c r="D155" s="8">
        <v>773</v>
      </c>
      <c r="E155" s="8">
        <v>819</v>
      </c>
      <c r="F155" s="8">
        <v>819</v>
      </c>
      <c r="G155" s="8">
        <v>820</v>
      </c>
      <c r="H155" s="8">
        <v>820</v>
      </c>
      <c r="I155" s="8">
        <v>822</v>
      </c>
      <c r="J155" s="8">
        <v>820</v>
      </c>
      <c r="K155" s="8">
        <v>822</v>
      </c>
      <c r="L155" s="24">
        <v>820</v>
      </c>
      <c r="M155" s="24">
        <v>822</v>
      </c>
    </row>
    <row r="156" spans="1:14" ht="75">
      <c r="A156" s="6">
        <v>50</v>
      </c>
      <c r="B156" s="61" t="s">
        <v>101</v>
      </c>
      <c r="C156" s="62" t="s">
        <v>35</v>
      </c>
      <c r="D156" s="63">
        <v>99.2</v>
      </c>
      <c r="E156" s="63">
        <v>99.5</v>
      </c>
      <c r="F156" s="63">
        <v>99.5</v>
      </c>
      <c r="G156" s="63">
        <v>99.5</v>
      </c>
      <c r="H156" s="63">
        <v>99.5</v>
      </c>
      <c r="I156" s="63">
        <v>99.5</v>
      </c>
      <c r="J156" s="63">
        <v>99.5</v>
      </c>
      <c r="K156" s="63">
        <v>99.5</v>
      </c>
      <c r="L156" s="63">
        <v>99.5</v>
      </c>
      <c r="M156" s="63">
        <v>99.5</v>
      </c>
    </row>
    <row r="157" spans="1:14" ht="90">
      <c r="A157" s="6">
        <v>51</v>
      </c>
      <c r="B157" s="61" t="s">
        <v>102</v>
      </c>
      <c r="C157" s="62" t="s">
        <v>35</v>
      </c>
      <c r="D157" s="63">
        <v>85</v>
      </c>
      <c r="E157" s="63">
        <v>86.3</v>
      </c>
      <c r="F157" s="63">
        <v>87</v>
      </c>
      <c r="G157" s="63">
        <v>86.5</v>
      </c>
      <c r="H157" s="63">
        <v>86.8</v>
      </c>
      <c r="I157" s="63">
        <v>86.3</v>
      </c>
      <c r="J157" s="63">
        <v>86.8</v>
      </c>
      <c r="K157" s="63">
        <v>86.3</v>
      </c>
      <c r="L157" s="64">
        <v>86.8</v>
      </c>
      <c r="M157" s="64">
        <v>86.3</v>
      </c>
    </row>
    <row r="158" spans="1:14" ht="30">
      <c r="A158" s="9">
        <v>52</v>
      </c>
      <c r="B158" s="65" t="s">
        <v>81</v>
      </c>
      <c r="C158" s="66" t="s">
        <v>82</v>
      </c>
      <c r="D158" s="63">
        <v>56.48</v>
      </c>
      <c r="E158" s="63">
        <v>56.76</v>
      </c>
      <c r="F158" s="63">
        <v>55</v>
      </c>
      <c r="G158" s="63">
        <v>55.2</v>
      </c>
      <c r="H158" s="63">
        <v>55</v>
      </c>
      <c r="I158" s="63">
        <v>55.2</v>
      </c>
      <c r="J158" s="63">
        <v>55</v>
      </c>
      <c r="K158" s="63">
        <v>55.2</v>
      </c>
      <c r="L158" s="67">
        <v>55</v>
      </c>
      <c r="M158" s="67">
        <v>55.2</v>
      </c>
    </row>
    <row r="159" spans="1:14" ht="60">
      <c r="A159" s="6">
        <v>53</v>
      </c>
      <c r="B159" s="61" t="s">
        <v>83</v>
      </c>
      <c r="C159" s="62" t="s">
        <v>35</v>
      </c>
      <c r="D159" s="68">
        <v>17.2</v>
      </c>
      <c r="E159" s="68">
        <v>17.3</v>
      </c>
      <c r="F159" s="68">
        <v>17.600000000000001</v>
      </c>
      <c r="G159" s="68">
        <v>17.7</v>
      </c>
      <c r="H159" s="68">
        <v>17.7</v>
      </c>
      <c r="I159" s="68">
        <v>17.8</v>
      </c>
      <c r="J159" s="68">
        <v>17.8</v>
      </c>
      <c r="K159" s="68">
        <v>17.899999999999999</v>
      </c>
      <c r="L159" s="68">
        <v>17.899999999999999</v>
      </c>
      <c r="M159" s="68">
        <v>18</v>
      </c>
    </row>
    <row r="160" spans="1:14" ht="45">
      <c r="A160" s="6">
        <v>54</v>
      </c>
      <c r="B160" s="61" t="s">
        <v>84</v>
      </c>
      <c r="C160" s="62" t="s">
        <v>85</v>
      </c>
      <c r="D160" s="68">
        <v>13.5</v>
      </c>
      <c r="E160" s="68">
        <v>13.6</v>
      </c>
      <c r="F160" s="68">
        <v>14</v>
      </c>
      <c r="G160" s="68">
        <v>14.4</v>
      </c>
      <c r="H160" s="68">
        <v>14</v>
      </c>
      <c r="I160" s="68">
        <v>14.4</v>
      </c>
      <c r="J160" s="68">
        <v>14</v>
      </c>
      <c r="K160" s="68">
        <v>14.4</v>
      </c>
      <c r="L160" s="69">
        <v>14</v>
      </c>
      <c r="M160" s="69">
        <v>14.4</v>
      </c>
    </row>
    <row r="161" spans="1:13" ht="30">
      <c r="A161" s="6">
        <v>55</v>
      </c>
      <c r="B161" s="61" t="s">
        <v>86</v>
      </c>
      <c r="C161" s="62" t="s">
        <v>87</v>
      </c>
      <c r="D161" s="68"/>
      <c r="E161" s="68">
        <v>0.76</v>
      </c>
      <c r="F161" s="68"/>
      <c r="G161" s="68"/>
      <c r="H161" s="68"/>
      <c r="I161" s="68"/>
      <c r="J161" s="68"/>
      <c r="K161" s="68"/>
      <c r="L161" s="69"/>
      <c r="M161" s="69"/>
    </row>
    <row r="162" spans="1:13" ht="75">
      <c r="A162" s="6">
        <v>56</v>
      </c>
      <c r="B162" s="7" t="s">
        <v>88</v>
      </c>
      <c r="C162" s="6" t="s">
        <v>35</v>
      </c>
      <c r="D162" s="23">
        <v>0</v>
      </c>
      <c r="E162" s="23">
        <v>10</v>
      </c>
      <c r="F162" s="23">
        <v>70</v>
      </c>
      <c r="G162" s="23">
        <v>70</v>
      </c>
      <c r="H162" s="23">
        <v>70</v>
      </c>
      <c r="I162" s="23">
        <v>70</v>
      </c>
      <c r="J162" s="23">
        <v>70</v>
      </c>
      <c r="K162" s="23">
        <v>70</v>
      </c>
      <c r="L162" s="27">
        <v>70</v>
      </c>
      <c r="M162" s="27">
        <v>70</v>
      </c>
    </row>
    <row r="163" spans="1:13">
      <c r="A163" s="12"/>
      <c r="B163" s="3" t="s">
        <v>110</v>
      </c>
      <c r="C163" s="2"/>
      <c r="D163" s="4"/>
      <c r="E163" s="4"/>
      <c r="F163" s="4"/>
      <c r="G163" s="4"/>
      <c r="H163" s="4"/>
      <c r="I163" s="4"/>
      <c r="J163" s="4"/>
      <c r="K163" s="4"/>
      <c r="L163" s="5"/>
      <c r="M163" s="5"/>
    </row>
    <row r="164" spans="1:13" ht="45">
      <c r="A164" s="6">
        <v>57</v>
      </c>
      <c r="B164" s="7" t="s">
        <v>89</v>
      </c>
      <c r="C164" s="6" t="s">
        <v>90</v>
      </c>
      <c r="D164" s="8">
        <v>173</v>
      </c>
      <c r="E164" s="8">
        <v>175</v>
      </c>
      <c r="F164" s="8">
        <v>188</v>
      </c>
      <c r="G164" s="8">
        <v>188.5</v>
      </c>
      <c r="H164" s="8">
        <v>190</v>
      </c>
      <c r="I164" s="8">
        <v>191</v>
      </c>
      <c r="J164" s="8">
        <v>192</v>
      </c>
      <c r="K164" s="8">
        <v>194</v>
      </c>
      <c r="L164" s="27">
        <v>194</v>
      </c>
      <c r="M164" s="27">
        <v>195</v>
      </c>
    </row>
    <row r="167" spans="1:13">
      <c r="C167" s="32"/>
      <c r="D167" s="33" t="s">
        <v>115</v>
      </c>
      <c r="E167" s="32"/>
    </row>
    <row r="170" spans="1:13" ht="30">
      <c r="A170" s="46" t="s">
        <v>98</v>
      </c>
      <c r="B170" s="46" t="s">
        <v>0</v>
      </c>
      <c r="C170" s="46" t="s">
        <v>1</v>
      </c>
      <c r="D170" s="1" t="s">
        <v>2</v>
      </c>
      <c r="E170" s="1" t="s">
        <v>3</v>
      </c>
      <c r="F170" s="52" t="s">
        <v>4</v>
      </c>
      <c r="G170" s="53"/>
      <c r="H170" s="53"/>
      <c r="I170" s="53"/>
      <c r="J170" s="53"/>
      <c r="K170" s="53"/>
      <c r="L170" s="53"/>
      <c r="M170" s="54"/>
    </row>
    <row r="171" spans="1:13">
      <c r="A171" s="46"/>
      <c r="B171" s="46"/>
      <c r="C171" s="46"/>
      <c r="D171" s="46">
        <v>2014</v>
      </c>
      <c r="E171" s="46">
        <v>2015</v>
      </c>
      <c r="F171" s="55">
        <v>2024</v>
      </c>
      <c r="G171" s="56"/>
      <c r="H171" s="55">
        <v>2025</v>
      </c>
      <c r="I171" s="56"/>
      <c r="J171" s="55">
        <v>2026</v>
      </c>
      <c r="K171" s="56"/>
      <c r="L171" s="57">
        <v>2027</v>
      </c>
      <c r="M171" s="58"/>
    </row>
    <row r="172" spans="1:13" ht="60">
      <c r="A172" s="51"/>
      <c r="B172" s="51"/>
      <c r="C172" s="51"/>
      <c r="D172" s="46"/>
      <c r="E172" s="46"/>
      <c r="F172" s="1" t="s">
        <v>5</v>
      </c>
      <c r="G172" s="1" t="s">
        <v>6</v>
      </c>
      <c r="H172" s="1" t="s">
        <v>5</v>
      </c>
      <c r="I172" s="1" t="s">
        <v>6</v>
      </c>
      <c r="J172" s="1" t="s">
        <v>5</v>
      </c>
      <c r="K172" s="1" t="s">
        <v>6</v>
      </c>
      <c r="L172" s="1" t="s">
        <v>5</v>
      </c>
      <c r="M172" s="1" t="s">
        <v>6</v>
      </c>
    </row>
    <row r="173" spans="1:13">
      <c r="A173" s="16"/>
      <c r="B173" s="17" t="s">
        <v>7</v>
      </c>
      <c r="C173" s="16"/>
      <c r="D173" s="18"/>
      <c r="E173" s="19"/>
      <c r="F173" s="19"/>
      <c r="G173" s="19"/>
      <c r="H173" s="19"/>
      <c r="I173" s="19"/>
      <c r="J173" s="19"/>
      <c r="K173" s="19"/>
      <c r="L173" s="20"/>
      <c r="M173" s="20"/>
    </row>
    <row r="174" spans="1:13" ht="30">
      <c r="A174" s="6">
        <v>1</v>
      </c>
      <c r="B174" s="7" t="s">
        <v>8</v>
      </c>
      <c r="C174" s="6" t="s">
        <v>9</v>
      </c>
      <c r="D174" s="8">
        <v>59.9</v>
      </c>
      <c r="E174" s="8">
        <v>59.6</v>
      </c>
      <c r="F174" s="8">
        <v>63.4</v>
      </c>
      <c r="G174" s="8">
        <v>63.5</v>
      </c>
      <c r="H174" s="8">
        <v>63.4</v>
      </c>
      <c r="I174" s="8">
        <v>63.5</v>
      </c>
      <c r="J174" s="8">
        <v>63.4</v>
      </c>
      <c r="K174" s="8">
        <v>63.5</v>
      </c>
      <c r="L174" s="8">
        <v>63.4</v>
      </c>
      <c r="M174" s="8">
        <v>63.5</v>
      </c>
    </row>
    <row r="175" spans="1:13" ht="30">
      <c r="A175" s="6" t="s">
        <v>10</v>
      </c>
      <c r="B175" s="7" t="s">
        <v>11</v>
      </c>
      <c r="C175" s="6" t="s">
        <v>12</v>
      </c>
      <c r="D175" s="8">
        <v>69.7</v>
      </c>
      <c r="E175" s="8">
        <v>69.900000000000006</v>
      </c>
      <c r="F175" s="8">
        <v>73.5</v>
      </c>
      <c r="G175" s="8">
        <v>74</v>
      </c>
      <c r="H175" s="8">
        <v>75.5</v>
      </c>
      <c r="I175" s="8">
        <v>76</v>
      </c>
      <c r="J175" s="8">
        <v>76</v>
      </c>
      <c r="K175" s="8">
        <v>76</v>
      </c>
      <c r="L175" s="8">
        <v>76</v>
      </c>
      <c r="M175" s="8">
        <v>76</v>
      </c>
    </row>
    <row r="176" spans="1:13" ht="30">
      <c r="A176" s="6" t="s">
        <v>13</v>
      </c>
      <c r="B176" s="7" t="s">
        <v>14</v>
      </c>
      <c r="C176" s="6" t="s">
        <v>15</v>
      </c>
      <c r="D176" s="8">
        <v>11.9</v>
      </c>
      <c r="E176" s="8">
        <v>12.4</v>
      </c>
      <c r="F176" s="8">
        <v>13</v>
      </c>
      <c r="G176" s="8">
        <v>13</v>
      </c>
      <c r="H176" s="8">
        <v>13.3</v>
      </c>
      <c r="I176" s="8">
        <v>13.35</v>
      </c>
      <c r="J176" s="8">
        <v>13.35</v>
      </c>
      <c r="K176" s="8">
        <v>13.4</v>
      </c>
      <c r="L176" s="8">
        <v>13.4</v>
      </c>
      <c r="M176" s="8">
        <v>13.4</v>
      </c>
    </row>
    <row r="177" spans="1:16" ht="30">
      <c r="A177" s="6" t="s">
        <v>16</v>
      </c>
      <c r="B177" s="7" t="s">
        <v>17</v>
      </c>
      <c r="C177" s="6" t="s">
        <v>18</v>
      </c>
      <c r="D177" s="8">
        <v>15.3</v>
      </c>
      <c r="E177" s="8">
        <v>16</v>
      </c>
      <c r="F177" s="8">
        <v>13.5</v>
      </c>
      <c r="G177" s="8">
        <v>13</v>
      </c>
      <c r="H177" s="8">
        <v>13.5</v>
      </c>
      <c r="I177" s="8">
        <v>13</v>
      </c>
      <c r="J177" s="8">
        <v>13.3</v>
      </c>
      <c r="K177" s="8">
        <v>13</v>
      </c>
      <c r="L177" s="8">
        <v>13.3</v>
      </c>
      <c r="M177" s="8">
        <v>12.9</v>
      </c>
    </row>
    <row r="178" spans="1:16" ht="30">
      <c r="A178" s="6" t="s">
        <v>19</v>
      </c>
      <c r="B178" s="7" t="s">
        <v>20</v>
      </c>
      <c r="C178" s="6" t="s">
        <v>21</v>
      </c>
      <c r="D178" s="8">
        <v>-3.4</v>
      </c>
      <c r="E178" s="8">
        <v>-3.6</v>
      </c>
      <c r="F178" s="8">
        <f>F176-F177</f>
        <v>-0.5</v>
      </c>
      <c r="G178" s="8">
        <f t="shared" ref="G178" si="27">G176-G177</f>
        <v>0</v>
      </c>
      <c r="H178" s="8">
        <f t="shared" ref="H178" si="28">H176-H177</f>
        <v>-0.19999999999999929</v>
      </c>
      <c r="I178" s="8">
        <f t="shared" ref="I178" si="29">I176-I177</f>
        <v>0.34999999999999964</v>
      </c>
      <c r="J178" s="8">
        <f t="shared" ref="J178" si="30">J176-J177</f>
        <v>4.9999999999998934E-2</v>
      </c>
      <c r="K178" s="8">
        <f t="shared" ref="K178" si="31">K176-K177</f>
        <v>0.40000000000000036</v>
      </c>
      <c r="L178" s="8">
        <f t="shared" ref="L178" si="32">L176-L177</f>
        <v>9.9999999999999645E-2</v>
      </c>
      <c r="M178" s="8">
        <f t="shared" ref="M178" si="33">M176-M177</f>
        <v>0.5</v>
      </c>
      <c r="N178" s="14"/>
      <c r="O178" s="15"/>
      <c r="P178" s="15"/>
    </row>
    <row r="179" spans="1:16" ht="30">
      <c r="A179" s="6" t="s">
        <v>22</v>
      </c>
      <c r="B179" s="7" t="s">
        <v>23</v>
      </c>
      <c r="C179" s="6" t="s">
        <v>24</v>
      </c>
      <c r="D179" s="8">
        <v>-67.3</v>
      </c>
      <c r="E179" s="8">
        <v>-50.33</v>
      </c>
      <c r="F179" s="8">
        <v>0.7</v>
      </c>
      <c r="G179" s="8">
        <v>0.75</v>
      </c>
      <c r="H179" s="8">
        <v>0.7</v>
      </c>
      <c r="I179" s="8">
        <v>0.75</v>
      </c>
      <c r="J179" s="8">
        <v>0.7</v>
      </c>
      <c r="K179" s="8">
        <v>0.75</v>
      </c>
      <c r="L179" s="8">
        <v>0.7</v>
      </c>
      <c r="M179" s="8">
        <v>0.75</v>
      </c>
      <c r="N179" s="15"/>
    </row>
    <row r="180" spans="1:16">
      <c r="A180" s="21"/>
      <c r="B180" s="22" t="s">
        <v>103</v>
      </c>
      <c r="C180" s="21"/>
      <c r="D180" s="18"/>
      <c r="E180" s="19"/>
      <c r="F180" s="19"/>
      <c r="G180" s="19"/>
      <c r="H180" s="19"/>
      <c r="I180" s="19"/>
      <c r="J180" s="19"/>
      <c r="K180" s="19"/>
      <c r="L180" s="20"/>
      <c r="M180" s="20"/>
    </row>
    <row r="181" spans="1:16">
      <c r="A181" s="21"/>
      <c r="B181" s="22" t="s">
        <v>30</v>
      </c>
      <c r="C181" s="21"/>
      <c r="D181" s="18"/>
      <c r="E181" s="19"/>
      <c r="F181" s="19"/>
      <c r="G181" s="19"/>
      <c r="H181" s="19"/>
      <c r="I181" s="19"/>
      <c r="J181" s="19"/>
      <c r="K181" s="19"/>
      <c r="L181" s="20"/>
      <c r="M181" s="20"/>
    </row>
    <row r="182" spans="1:16" ht="60">
      <c r="A182" s="6">
        <v>7</v>
      </c>
      <c r="B182" s="11" t="s">
        <v>31</v>
      </c>
      <c r="C182" s="6" t="s">
        <v>25</v>
      </c>
      <c r="D182" s="8">
        <v>983.4</v>
      </c>
      <c r="E182" s="8">
        <v>1060</v>
      </c>
      <c r="F182" s="8">
        <v>1961</v>
      </c>
      <c r="G182" s="8">
        <v>2170</v>
      </c>
      <c r="H182" s="8">
        <v>2059</v>
      </c>
      <c r="I182" s="8">
        <v>2300</v>
      </c>
      <c r="J182" s="8">
        <v>2180</v>
      </c>
      <c r="K182" s="8">
        <v>2490</v>
      </c>
      <c r="L182" s="8">
        <v>2310</v>
      </c>
      <c r="M182" s="8">
        <v>2690</v>
      </c>
    </row>
    <row r="183" spans="1:16" ht="30">
      <c r="A183" s="6">
        <v>8</v>
      </c>
      <c r="B183" s="11" t="s">
        <v>28</v>
      </c>
      <c r="C183" s="6" t="s">
        <v>26</v>
      </c>
      <c r="D183" s="8">
        <v>103.65</v>
      </c>
      <c r="E183" s="8">
        <v>91.42</v>
      </c>
      <c r="F183" s="8">
        <f>F182/2054/F184*10000</f>
        <v>92.332929661235596</v>
      </c>
      <c r="G183" s="8">
        <f>G182/2054/G184*10000</f>
        <v>102.07489569074599</v>
      </c>
      <c r="H183" s="8">
        <f t="shared" ref="H183" si="34">H182/F182/H184*10000</f>
        <v>101.93927211696032</v>
      </c>
      <c r="I183" s="8">
        <f t="shared" ref="I183" si="35">I182/G182/I184*10000</f>
        <v>102.70424749044405</v>
      </c>
      <c r="J183" s="8">
        <f t="shared" ref="J183" si="36">J182/H182/J184*10000</f>
        <v>103.29428209289378</v>
      </c>
      <c r="K183" s="8">
        <f t="shared" ref="K183" si="37">K182/I182/K184*10000</f>
        <v>105.10764035457998</v>
      </c>
      <c r="L183" s="8">
        <f t="shared" ref="L183" si="38">L182/J182/L184*10000</f>
        <v>103.58094110683633</v>
      </c>
      <c r="M183" s="8">
        <f t="shared" ref="M183" si="39">M182/K182/M184*10000</f>
        <v>104.98749126730441</v>
      </c>
    </row>
    <row r="184" spans="1:16" ht="30">
      <c r="A184" s="6">
        <v>9</v>
      </c>
      <c r="B184" s="11" t="s">
        <v>29</v>
      </c>
      <c r="C184" s="6" t="s">
        <v>26</v>
      </c>
      <c r="D184" s="8">
        <v>108.8</v>
      </c>
      <c r="E184" s="8">
        <v>117.9</v>
      </c>
      <c r="F184" s="8">
        <v>103.4</v>
      </c>
      <c r="G184" s="8">
        <v>103.5</v>
      </c>
      <c r="H184" s="8">
        <v>103</v>
      </c>
      <c r="I184" s="8">
        <v>103.2</v>
      </c>
      <c r="J184" s="8">
        <v>102.5</v>
      </c>
      <c r="K184" s="8">
        <v>103</v>
      </c>
      <c r="L184" s="8">
        <v>102.3</v>
      </c>
      <c r="M184" s="8">
        <v>102.9</v>
      </c>
    </row>
    <row r="185" spans="1:16" ht="28.5">
      <c r="A185" s="21"/>
      <c r="B185" s="22" t="s">
        <v>99</v>
      </c>
      <c r="C185" s="21"/>
      <c r="D185" s="18"/>
      <c r="E185" s="19"/>
      <c r="F185" s="19"/>
      <c r="G185" s="19"/>
      <c r="H185" s="19"/>
      <c r="I185" s="19"/>
      <c r="J185" s="19"/>
      <c r="K185" s="19"/>
      <c r="L185" s="20"/>
      <c r="M185" s="20"/>
    </row>
    <row r="186" spans="1:16" ht="60">
      <c r="A186" s="6">
        <v>10</v>
      </c>
      <c r="B186" s="11" t="s">
        <v>32</v>
      </c>
      <c r="C186" s="6" t="s">
        <v>25</v>
      </c>
      <c r="D186" s="8">
        <v>488.5</v>
      </c>
      <c r="E186" s="8">
        <v>490</v>
      </c>
      <c r="F186" s="8">
        <v>834</v>
      </c>
      <c r="G186" s="8">
        <v>916</v>
      </c>
      <c r="H186" s="8">
        <v>876</v>
      </c>
      <c r="I186" s="8">
        <v>971</v>
      </c>
      <c r="J186" s="8">
        <v>920</v>
      </c>
      <c r="K186" s="8">
        <v>1030</v>
      </c>
      <c r="L186" s="8">
        <v>966</v>
      </c>
      <c r="M186" s="8">
        <v>1092</v>
      </c>
    </row>
    <row r="187" spans="1:16" ht="30">
      <c r="A187" s="6">
        <v>11</v>
      </c>
      <c r="B187" s="11" t="s">
        <v>28</v>
      </c>
      <c r="C187" s="6" t="s">
        <v>26</v>
      </c>
      <c r="D187" s="8">
        <v>105.86</v>
      </c>
      <c r="E187" s="8">
        <f>E186/D186/E188*10000</f>
        <v>92.024827922962061</v>
      </c>
      <c r="F187" s="8">
        <f>F186/795/F188*10000</f>
        <v>101.55436628979525</v>
      </c>
      <c r="G187" s="8">
        <f>G186/865/G188*10000</f>
        <v>102.41388177681375</v>
      </c>
      <c r="H187" s="8">
        <f t="shared" ref="H187" si="40">H186/F186/H188*10000</f>
        <v>101.87776064308592</v>
      </c>
      <c r="I187" s="8">
        <f t="shared" ref="I187" si="41">I186/G186/I188*10000</f>
        <v>102.51872999248266</v>
      </c>
      <c r="J187" s="8">
        <f t="shared" ref="J187" si="42">J186/H186/J188*10000</f>
        <v>102.06300393608193</v>
      </c>
      <c r="K187" s="8">
        <f t="shared" ref="K187" si="43">K186/I186/K188*10000</f>
        <v>102.78702528361235</v>
      </c>
      <c r="L187" s="8">
        <f>L186/J186/L188*10000</f>
        <v>101.44927536231884</v>
      </c>
      <c r="M187" s="8">
        <f>M186/K186/M188*10000</f>
        <v>102.43421978331224</v>
      </c>
    </row>
    <row r="188" spans="1:16" ht="30">
      <c r="A188" s="6">
        <v>12</v>
      </c>
      <c r="B188" s="11" t="s">
        <v>29</v>
      </c>
      <c r="C188" s="6" t="s">
        <v>26</v>
      </c>
      <c r="D188" s="8">
        <v>105.4</v>
      </c>
      <c r="E188" s="8">
        <v>109</v>
      </c>
      <c r="F188" s="8">
        <v>103.3</v>
      </c>
      <c r="G188" s="8">
        <v>103.4</v>
      </c>
      <c r="H188" s="8">
        <v>103.1</v>
      </c>
      <c r="I188" s="8">
        <v>103.4</v>
      </c>
      <c r="J188" s="8">
        <v>102.9</v>
      </c>
      <c r="K188" s="8">
        <v>103.2</v>
      </c>
      <c r="L188" s="8">
        <v>103.5</v>
      </c>
      <c r="M188" s="8">
        <v>103.5</v>
      </c>
    </row>
    <row r="189" spans="1:16">
      <c r="A189" s="6">
        <v>13</v>
      </c>
      <c r="B189" s="11" t="s">
        <v>33</v>
      </c>
      <c r="C189" s="6" t="s">
        <v>34</v>
      </c>
      <c r="D189" s="8">
        <v>51.3</v>
      </c>
      <c r="E189" s="8">
        <v>52.1</v>
      </c>
      <c r="F189" s="8">
        <v>58.7</v>
      </c>
      <c r="G189" s="8">
        <v>59</v>
      </c>
      <c r="H189" s="8">
        <v>58.8</v>
      </c>
      <c r="I189" s="8">
        <v>59</v>
      </c>
      <c r="J189" s="8">
        <v>58.9</v>
      </c>
      <c r="K189" s="8">
        <v>59.1</v>
      </c>
      <c r="L189" s="8">
        <v>59</v>
      </c>
      <c r="M189" s="8">
        <v>59.1</v>
      </c>
    </row>
    <row r="190" spans="1:16">
      <c r="A190" s="21"/>
      <c r="B190" s="22" t="s">
        <v>104</v>
      </c>
      <c r="C190" s="21"/>
      <c r="D190" s="18"/>
      <c r="E190" s="19"/>
      <c r="F190" s="19"/>
      <c r="G190" s="19"/>
      <c r="H190" s="19"/>
      <c r="I190" s="19"/>
      <c r="J190" s="19"/>
      <c r="K190" s="19"/>
      <c r="L190" s="20"/>
      <c r="M190" s="20"/>
    </row>
    <row r="191" spans="1:16">
      <c r="A191" s="6">
        <v>14</v>
      </c>
      <c r="B191" s="11" t="s">
        <v>36</v>
      </c>
      <c r="C191" s="6" t="s">
        <v>27</v>
      </c>
      <c r="D191" s="8">
        <v>6100</v>
      </c>
      <c r="E191" s="8">
        <v>6380</v>
      </c>
      <c r="F191" s="8">
        <v>9555</v>
      </c>
      <c r="G191" s="8">
        <v>10525</v>
      </c>
      <c r="H191" s="8">
        <v>10003</v>
      </c>
      <c r="I191" s="8">
        <v>11157</v>
      </c>
      <c r="J191" s="8">
        <v>10534</v>
      </c>
      <c r="K191" s="8">
        <v>11828</v>
      </c>
      <c r="L191" s="8">
        <v>11060</v>
      </c>
      <c r="M191" s="8">
        <v>12536</v>
      </c>
    </row>
    <row r="192" spans="1:16" ht="45">
      <c r="A192" s="6">
        <v>15</v>
      </c>
      <c r="B192" s="11" t="s">
        <v>37</v>
      </c>
      <c r="C192" s="6" t="s">
        <v>38</v>
      </c>
      <c r="D192" s="8">
        <v>104.29</v>
      </c>
      <c r="E192" s="8">
        <v>86.08</v>
      </c>
      <c r="F192" s="24">
        <f>F191/9100/F193*10000</f>
        <v>101.54738878143132</v>
      </c>
      <c r="G192" s="24">
        <f>G191/9930/G193*10000</f>
        <v>102.50671528552867</v>
      </c>
      <c r="H192" s="24">
        <f t="shared" ref="H192" si="44">H191/F191/H193*10000</f>
        <v>101.34428333847502</v>
      </c>
      <c r="I192" s="24">
        <f t="shared" ref="I192" si="45">I191/G191/I193*10000</f>
        <v>102.61834520215318</v>
      </c>
      <c r="J192" s="24">
        <f t="shared" ref="J192" si="46">J191/H191/J193*10000</f>
        <v>102.04303050170221</v>
      </c>
      <c r="K192" s="24">
        <f t="shared" ref="K192" si="47">K191/I191/K193*10000</f>
        <v>102.72690069084449</v>
      </c>
      <c r="L192" s="24">
        <f>L191/J191/L193*10000</f>
        <v>101.83642565563416</v>
      </c>
      <c r="M192" s="24">
        <f>M191/K191/M193*10000</f>
        <v>102.79902659096584</v>
      </c>
    </row>
    <row r="193" spans="1:13" ht="45">
      <c r="A193" s="6">
        <v>16</v>
      </c>
      <c r="B193" s="11" t="s">
        <v>39</v>
      </c>
      <c r="C193" s="6" t="s">
        <v>26</v>
      </c>
      <c r="D193" s="8">
        <v>111.2</v>
      </c>
      <c r="E193" s="8">
        <v>121.5</v>
      </c>
      <c r="F193" s="8">
        <v>103.4</v>
      </c>
      <c r="G193" s="8">
        <v>103.4</v>
      </c>
      <c r="H193" s="8">
        <v>103.3</v>
      </c>
      <c r="I193" s="8">
        <v>103.3</v>
      </c>
      <c r="J193" s="8">
        <v>103.2</v>
      </c>
      <c r="K193" s="8">
        <v>103.2</v>
      </c>
      <c r="L193" s="23">
        <v>103.1</v>
      </c>
      <c r="M193" s="23">
        <v>103.1</v>
      </c>
    </row>
    <row r="194" spans="1:13" ht="42.75">
      <c r="A194" s="21"/>
      <c r="B194" s="22" t="s">
        <v>40</v>
      </c>
      <c r="C194" s="21"/>
      <c r="D194" s="18"/>
      <c r="E194" s="19"/>
      <c r="F194" s="19"/>
      <c r="G194" s="19"/>
      <c r="H194" s="19"/>
      <c r="I194" s="19"/>
      <c r="J194" s="19"/>
      <c r="K194" s="19"/>
      <c r="L194" s="20"/>
      <c r="M194" s="20"/>
    </row>
    <row r="195" spans="1:13">
      <c r="A195" s="9">
        <v>17</v>
      </c>
      <c r="B195" s="13" t="s">
        <v>41</v>
      </c>
      <c r="C195" s="9" t="s">
        <v>27</v>
      </c>
      <c r="D195" s="8">
        <v>3898</v>
      </c>
      <c r="E195" s="8">
        <v>4160</v>
      </c>
      <c r="F195" s="8">
        <v>6639</v>
      </c>
      <c r="G195" s="8">
        <v>7090</v>
      </c>
      <c r="H195" s="8">
        <v>6971</v>
      </c>
      <c r="I195" s="8">
        <v>7516</v>
      </c>
      <c r="J195" s="8">
        <v>7319</v>
      </c>
      <c r="K195" s="8">
        <v>7892</v>
      </c>
      <c r="L195" s="24">
        <v>7685</v>
      </c>
      <c r="M195" s="24">
        <v>8287</v>
      </c>
    </row>
    <row r="196" spans="1:13" ht="45">
      <c r="A196" s="6">
        <v>18</v>
      </c>
      <c r="B196" s="7" t="s">
        <v>42</v>
      </c>
      <c r="C196" s="6" t="s">
        <v>43</v>
      </c>
      <c r="D196" s="8">
        <v>103.42</v>
      </c>
      <c r="E196" s="8">
        <v>87.84</v>
      </c>
      <c r="F196" s="24">
        <f>F195/6323/F197*10000</f>
        <v>101.54509449551865</v>
      </c>
      <c r="G196" s="24">
        <f>G195/6690/G197*10000</f>
        <v>102.49426812731841</v>
      </c>
      <c r="H196" s="24">
        <f t="shared" ref="H196" si="48">H195/F195/H197*10000</f>
        <v>101.64642122504425</v>
      </c>
      <c r="I196" s="24">
        <f t="shared" ref="I196" si="49">I195/G195/I197*10000</f>
        <v>102.62193864802833</v>
      </c>
      <c r="J196" s="24">
        <f t="shared" ref="J196" si="50">J195/H195/J197*10000</f>
        <v>101.73654086308839</v>
      </c>
      <c r="K196" s="24">
        <f t="shared" ref="K196" si="51">K195/I195/K197*10000</f>
        <v>101.7467645250855</v>
      </c>
      <c r="L196" s="24">
        <f>L195/J195/L197*10000</f>
        <v>101.84353361148038</v>
      </c>
      <c r="M196" s="24">
        <f>M195/K195/M197*10000</f>
        <v>101.8477870259168</v>
      </c>
    </row>
    <row r="197" spans="1:13" ht="30">
      <c r="A197" s="6">
        <v>19</v>
      </c>
      <c r="B197" s="7" t="s">
        <v>44</v>
      </c>
      <c r="C197" s="6" t="s">
        <v>26</v>
      </c>
      <c r="D197" s="8">
        <v>111.2</v>
      </c>
      <c r="E197" s="8">
        <v>121.5</v>
      </c>
      <c r="F197" s="8">
        <v>103.4</v>
      </c>
      <c r="G197" s="8">
        <v>103.4</v>
      </c>
      <c r="H197" s="8">
        <v>103.3</v>
      </c>
      <c r="I197" s="8">
        <v>103.3</v>
      </c>
      <c r="J197" s="8">
        <v>103.2</v>
      </c>
      <c r="K197" s="8">
        <v>103.2</v>
      </c>
      <c r="L197" s="23">
        <v>103.1</v>
      </c>
      <c r="M197" s="23">
        <v>103.1</v>
      </c>
    </row>
    <row r="198" spans="1:13">
      <c r="A198" s="6">
        <v>20</v>
      </c>
      <c r="B198" s="7" t="s">
        <v>45</v>
      </c>
      <c r="C198" s="6" t="s">
        <v>25</v>
      </c>
      <c r="D198" s="8">
        <v>2202</v>
      </c>
      <c r="E198" s="8">
        <v>2220</v>
      </c>
      <c r="F198" s="8">
        <v>2758</v>
      </c>
      <c r="G198" s="8">
        <f>G191-G195</f>
        <v>3435</v>
      </c>
      <c r="H198" s="8">
        <f t="shared" ref="H198:M198" si="52">H191-H195</f>
        <v>3032</v>
      </c>
      <c r="I198" s="8">
        <f t="shared" si="52"/>
        <v>3641</v>
      </c>
      <c r="J198" s="8">
        <f t="shared" si="52"/>
        <v>3215</v>
      </c>
      <c r="K198" s="8">
        <f t="shared" si="52"/>
        <v>3936</v>
      </c>
      <c r="L198" s="8">
        <f t="shared" si="52"/>
        <v>3375</v>
      </c>
      <c r="M198" s="8">
        <f t="shared" si="52"/>
        <v>4249</v>
      </c>
    </row>
    <row r="199" spans="1:13" ht="45">
      <c r="A199" s="6">
        <v>21</v>
      </c>
      <c r="B199" s="7" t="s">
        <v>46</v>
      </c>
      <c r="C199" s="6" t="s">
        <v>43</v>
      </c>
      <c r="D199" s="8">
        <v>105.87</v>
      </c>
      <c r="E199" s="8">
        <f>E198/D198/E200*10000</f>
        <v>82.977315795965509</v>
      </c>
      <c r="F199" s="8">
        <f>F198/2777/F200*10000</f>
        <v>96.050104861082573</v>
      </c>
      <c r="G199" s="8">
        <f>G198/3240/G200*10000</f>
        <v>102.53241636220359</v>
      </c>
      <c r="H199" s="8">
        <f>H198/G198/H200*10000</f>
        <v>85.448045643685603</v>
      </c>
      <c r="I199" s="8">
        <f>I198/G198/I200*10000</f>
        <v>102.61092816248657</v>
      </c>
      <c r="J199" s="8">
        <f>J198/I198/J200*10000</f>
        <v>85.561935663811596</v>
      </c>
      <c r="K199" s="8">
        <f>K198/I198/K200*10000</f>
        <v>104.75016447053262</v>
      </c>
      <c r="L199" s="24">
        <f>L198/J198/L200*10000</f>
        <v>101.8202442780794</v>
      </c>
      <c r="M199" s="24">
        <f>M198/K198/M200*10000</f>
        <v>104.70633925543912</v>
      </c>
    </row>
    <row r="200" spans="1:13" ht="30">
      <c r="A200" s="6">
        <v>22</v>
      </c>
      <c r="B200" s="7" t="s">
        <v>47</v>
      </c>
      <c r="C200" s="6" t="s">
        <v>26</v>
      </c>
      <c r="D200" s="8">
        <v>111.2</v>
      </c>
      <c r="E200" s="8">
        <v>121.5</v>
      </c>
      <c r="F200" s="8">
        <v>103.4</v>
      </c>
      <c r="G200" s="8">
        <v>103.4</v>
      </c>
      <c r="H200" s="8">
        <v>103.3</v>
      </c>
      <c r="I200" s="8">
        <v>103.3</v>
      </c>
      <c r="J200" s="8">
        <v>103.2</v>
      </c>
      <c r="K200" s="8">
        <v>103.2</v>
      </c>
      <c r="L200" s="23">
        <v>103.1</v>
      </c>
      <c r="M200" s="23">
        <v>103.1</v>
      </c>
    </row>
    <row r="201" spans="1:13">
      <c r="A201" s="21"/>
      <c r="B201" s="17" t="s">
        <v>105</v>
      </c>
      <c r="C201" s="16"/>
      <c r="D201" s="18"/>
      <c r="E201" s="19"/>
      <c r="F201" s="19"/>
      <c r="G201" s="19"/>
      <c r="H201" s="19"/>
      <c r="I201" s="19"/>
      <c r="J201" s="19"/>
      <c r="K201" s="19"/>
      <c r="L201" s="20"/>
      <c r="M201" s="20"/>
    </row>
    <row r="202" spans="1:13" ht="90">
      <c r="A202" s="6">
        <v>23</v>
      </c>
      <c r="B202" s="7" t="s">
        <v>48</v>
      </c>
      <c r="C202" s="6" t="s">
        <v>49</v>
      </c>
      <c r="D202" s="8">
        <v>868.27</v>
      </c>
      <c r="E202" s="8">
        <v>868.27</v>
      </c>
      <c r="F202" s="8">
        <v>868.27</v>
      </c>
      <c r="G202" s="8">
        <v>868.27</v>
      </c>
      <c r="H202" s="8">
        <v>868.27</v>
      </c>
      <c r="I202" s="8">
        <v>868.27</v>
      </c>
      <c r="J202" s="8">
        <v>868.27</v>
      </c>
      <c r="K202" s="8">
        <v>868.27</v>
      </c>
      <c r="L202" s="8">
        <v>868.27</v>
      </c>
      <c r="M202" s="8">
        <v>868.27</v>
      </c>
    </row>
    <row r="203" spans="1:13">
      <c r="A203" s="6">
        <v>24</v>
      </c>
      <c r="B203" s="7" t="s">
        <v>50</v>
      </c>
      <c r="C203" s="6" t="s">
        <v>49</v>
      </c>
      <c r="D203" s="8">
        <v>46</v>
      </c>
      <c r="E203" s="8">
        <v>46</v>
      </c>
      <c r="F203" s="8">
        <v>46</v>
      </c>
      <c r="G203" s="8">
        <v>46</v>
      </c>
      <c r="H203" s="8">
        <v>46</v>
      </c>
      <c r="I203" s="8">
        <v>46</v>
      </c>
      <c r="J203" s="8">
        <v>46</v>
      </c>
      <c r="K203" s="8">
        <v>46</v>
      </c>
      <c r="L203" s="8">
        <v>46</v>
      </c>
      <c r="M203" s="8">
        <v>46</v>
      </c>
    </row>
    <row r="204" spans="1:13" ht="75">
      <c r="A204" s="6">
        <v>25</v>
      </c>
      <c r="B204" s="7" t="s">
        <v>51</v>
      </c>
      <c r="C204" s="6" t="s">
        <v>52</v>
      </c>
      <c r="D204" s="8">
        <v>85.57</v>
      </c>
      <c r="E204" s="8">
        <v>85.57</v>
      </c>
      <c r="F204" s="8">
        <v>85.6</v>
      </c>
      <c r="G204" s="8">
        <v>85.7</v>
      </c>
      <c r="H204" s="8">
        <v>85.6</v>
      </c>
      <c r="I204" s="8">
        <v>85.7</v>
      </c>
      <c r="J204" s="8">
        <v>85.7</v>
      </c>
      <c r="K204" s="8">
        <v>85.8</v>
      </c>
      <c r="L204" s="8">
        <v>85.7</v>
      </c>
      <c r="M204" s="8">
        <v>85.8</v>
      </c>
    </row>
    <row r="205" spans="1:13">
      <c r="A205" s="21"/>
      <c r="B205" s="17" t="s">
        <v>111</v>
      </c>
      <c r="C205" s="16"/>
      <c r="D205" s="18"/>
      <c r="E205" s="19"/>
      <c r="F205" s="19"/>
      <c r="G205" s="19"/>
      <c r="H205" s="19"/>
      <c r="I205" s="19"/>
      <c r="J205" s="19"/>
      <c r="K205" s="19"/>
      <c r="L205" s="20"/>
      <c r="M205" s="20"/>
    </row>
    <row r="206" spans="1:13" ht="45">
      <c r="A206" s="6">
        <v>26</v>
      </c>
      <c r="B206" s="7" t="s">
        <v>53</v>
      </c>
      <c r="C206" s="9" t="s">
        <v>54</v>
      </c>
      <c r="D206" s="8">
        <v>107.8</v>
      </c>
      <c r="E206" s="8">
        <v>115.7</v>
      </c>
      <c r="F206" s="8">
        <v>103.87</v>
      </c>
      <c r="G206" s="8">
        <v>103.7</v>
      </c>
      <c r="H206" s="8">
        <v>103.87</v>
      </c>
      <c r="I206" s="8">
        <v>103.7</v>
      </c>
      <c r="J206" s="8">
        <v>102.65</v>
      </c>
      <c r="K206" s="8">
        <v>102.59</v>
      </c>
      <c r="L206" s="23">
        <v>102.65</v>
      </c>
      <c r="M206" s="23">
        <v>102.59</v>
      </c>
    </row>
    <row r="207" spans="1:13">
      <c r="A207" s="6">
        <v>27</v>
      </c>
      <c r="B207" s="7" t="s">
        <v>55</v>
      </c>
      <c r="C207" s="6" t="s">
        <v>25</v>
      </c>
      <c r="D207" s="8">
        <v>3195.9</v>
      </c>
      <c r="E207" s="8">
        <v>3395</v>
      </c>
      <c r="F207" s="8">
        <v>5374</v>
      </c>
      <c r="G207" s="8">
        <v>5605</v>
      </c>
      <c r="H207" s="8">
        <v>5696</v>
      </c>
      <c r="I207" s="8">
        <v>5999</v>
      </c>
      <c r="J207" s="8">
        <v>6038</v>
      </c>
      <c r="K207" s="8">
        <v>6415</v>
      </c>
      <c r="L207" s="23">
        <v>6400</v>
      </c>
      <c r="M207" s="23">
        <v>6868</v>
      </c>
    </row>
    <row r="208" spans="1:13" ht="45">
      <c r="A208" s="6">
        <v>28</v>
      </c>
      <c r="B208" s="7" t="s">
        <v>55</v>
      </c>
      <c r="C208" s="6" t="s">
        <v>43</v>
      </c>
      <c r="D208" s="8">
        <v>100.5</v>
      </c>
      <c r="E208" s="8">
        <f t="shared" ref="E208" si="53">E207/D207/E209*10000</f>
        <v>91.262763749387219</v>
      </c>
      <c r="F208" s="8">
        <f>F207/5070/F209*10000</f>
        <v>102.21413233059253</v>
      </c>
      <c r="G208" s="8">
        <f>G207/5240/G209*10000</f>
        <v>103.34845299996311</v>
      </c>
      <c r="H208" s="8">
        <f t="shared" ref="H208" si="54">H207/G207/H209*10000</f>
        <v>97.997637802726416</v>
      </c>
      <c r="I208" s="8">
        <f>I207/G207/I209*10000</f>
        <v>103.41008502587839</v>
      </c>
      <c r="J208" s="8">
        <f t="shared" ref="J208" si="55">J207/I207/J209*10000</f>
        <v>98.195227659894528</v>
      </c>
      <c r="K208" s="8">
        <f>K207/I207/K209*10000</f>
        <v>104.42821199366561</v>
      </c>
      <c r="L208" s="24">
        <f>L207/J207/L209*10000</f>
        <v>103.41010995403099</v>
      </c>
      <c r="M208" s="24">
        <f>M207/K207/M209*10000</f>
        <v>104.55231878409975</v>
      </c>
    </row>
    <row r="209" spans="1:13" ht="30">
      <c r="A209" s="6">
        <v>29</v>
      </c>
      <c r="B209" s="7" t="s">
        <v>56</v>
      </c>
      <c r="C209" s="6" t="s">
        <v>26</v>
      </c>
      <c r="D209" s="8">
        <v>107.6</v>
      </c>
      <c r="E209" s="8">
        <v>116.4</v>
      </c>
      <c r="F209" s="8">
        <v>103.7</v>
      </c>
      <c r="G209" s="8">
        <v>103.5</v>
      </c>
      <c r="H209" s="8">
        <v>103.7</v>
      </c>
      <c r="I209" s="8">
        <v>103.5</v>
      </c>
      <c r="J209" s="8">
        <v>102.5</v>
      </c>
      <c r="K209" s="8">
        <v>102.4</v>
      </c>
      <c r="L209" s="23">
        <v>102.5</v>
      </c>
      <c r="M209" s="23">
        <v>102.4</v>
      </c>
    </row>
    <row r="210" spans="1:13">
      <c r="A210" s="6">
        <v>30</v>
      </c>
      <c r="B210" s="7" t="s">
        <v>57</v>
      </c>
      <c r="C210" s="6" t="s">
        <v>27</v>
      </c>
      <c r="D210" s="8">
        <v>752.7</v>
      </c>
      <c r="E210" s="8">
        <v>790</v>
      </c>
      <c r="F210" s="8">
        <v>1320</v>
      </c>
      <c r="G210" s="8">
        <v>1348</v>
      </c>
      <c r="H210" s="8">
        <v>1386</v>
      </c>
      <c r="I210" s="8">
        <v>1429</v>
      </c>
      <c r="J210" s="8">
        <v>1456</v>
      </c>
      <c r="K210" s="8">
        <v>1515</v>
      </c>
      <c r="L210" s="23">
        <v>1528</v>
      </c>
      <c r="M210" s="23">
        <v>1605</v>
      </c>
    </row>
    <row r="211" spans="1:13" ht="45">
      <c r="A211" s="6">
        <v>31</v>
      </c>
      <c r="B211" s="7" t="s">
        <v>57</v>
      </c>
      <c r="C211" s="6" t="s">
        <v>43</v>
      </c>
      <c r="D211" s="8">
        <v>109.47</v>
      </c>
      <c r="E211" s="8">
        <f t="shared" ref="E211" si="56">E210/D210/E212*10000</f>
        <v>94.214985239254787</v>
      </c>
      <c r="F211" s="8">
        <f>F210/1246/F212*10000</f>
        <v>103.55718945787811</v>
      </c>
      <c r="G211" s="8">
        <f>G210/1272/G212*10000</f>
        <v>102.88819686145204</v>
      </c>
      <c r="H211" s="8">
        <f t="shared" ref="H211" si="57">H210/G210/H212*10000</f>
        <v>100.50732267636643</v>
      </c>
      <c r="I211" s="8">
        <f>I210/G210/I212*10000</f>
        <v>102.92126415257412</v>
      </c>
      <c r="J211" s="8">
        <f t="shared" ref="J211" si="58">J210/I210/J212*10000</f>
        <v>99.598663900341151</v>
      </c>
      <c r="K211" s="8">
        <f>K210/I210/K212*10000</f>
        <v>102.93028596275485</v>
      </c>
      <c r="L211" s="24">
        <f>L210/J210/L212*10000</f>
        <v>102.68596374271522</v>
      </c>
      <c r="M211" s="24">
        <f>M210/K210/M212*10000</f>
        <v>102.85494568874364</v>
      </c>
    </row>
    <row r="212" spans="1:13" ht="30">
      <c r="A212" s="6">
        <v>32</v>
      </c>
      <c r="B212" s="7" t="s">
        <v>58</v>
      </c>
      <c r="C212" s="6" t="s">
        <v>26</v>
      </c>
      <c r="D212" s="8">
        <v>106.6</v>
      </c>
      <c r="E212" s="8">
        <v>111.4</v>
      </c>
      <c r="F212" s="8">
        <v>102.3</v>
      </c>
      <c r="G212" s="8">
        <v>103</v>
      </c>
      <c r="H212" s="8">
        <v>102.3</v>
      </c>
      <c r="I212" s="8">
        <v>103</v>
      </c>
      <c r="J212" s="8">
        <v>102.3</v>
      </c>
      <c r="K212" s="8">
        <v>103</v>
      </c>
      <c r="L212" s="23">
        <v>102.2</v>
      </c>
      <c r="M212" s="23">
        <v>103</v>
      </c>
    </row>
    <row r="213" spans="1:13">
      <c r="A213" s="21"/>
      <c r="B213" s="17" t="s">
        <v>106</v>
      </c>
      <c r="C213" s="16"/>
      <c r="D213" s="19"/>
      <c r="E213" s="19"/>
      <c r="F213" s="19"/>
      <c r="G213" s="19"/>
      <c r="H213" s="19"/>
      <c r="I213" s="19"/>
      <c r="J213" s="19"/>
      <c r="K213" s="19"/>
      <c r="L213" s="20"/>
      <c r="M213" s="20"/>
    </row>
    <row r="214" spans="1:13" ht="45">
      <c r="A214" s="6">
        <v>33</v>
      </c>
      <c r="B214" s="7" t="s">
        <v>59</v>
      </c>
      <c r="C214" s="6" t="s">
        <v>25</v>
      </c>
      <c r="D214" s="8">
        <v>4759</v>
      </c>
      <c r="E214" s="8">
        <v>2800</v>
      </c>
      <c r="F214" s="8">
        <v>6307</v>
      </c>
      <c r="G214" s="8">
        <v>6848</v>
      </c>
      <c r="H214" s="8">
        <v>6685</v>
      </c>
      <c r="I214" s="8">
        <v>7327</v>
      </c>
      <c r="J214" s="8">
        <v>7086</v>
      </c>
      <c r="K214" s="8">
        <v>7840</v>
      </c>
      <c r="L214" s="25">
        <v>7511</v>
      </c>
      <c r="M214" s="25">
        <v>8389</v>
      </c>
    </row>
    <row r="215" spans="1:13" ht="45">
      <c r="A215" s="9">
        <v>34</v>
      </c>
      <c r="B215" s="10" t="s">
        <v>60</v>
      </c>
      <c r="C215" s="9" t="s">
        <v>43</v>
      </c>
      <c r="D215" s="8">
        <v>67.16</v>
      </c>
      <c r="E215" s="8">
        <f t="shared" ref="E215" si="59">E214/D214/E216*10000</f>
        <v>53.438592091584582</v>
      </c>
      <c r="F215" s="8">
        <f>F214/5950/F216*10000</f>
        <v>101.92307692307693</v>
      </c>
      <c r="G215" s="8">
        <f>G214/6400/G216*10000</f>
        <v>102.98363811357075</v>
      </c>
      <c r="H215" s="8">
        <f t="shared" ref="H215:M215" si="60">H214/F214/H216*10000</f>
        <v>102.01476490136615</v>
      </c>
      <c r="I215" s="8">
        <f t="shared" si="60"/>
        <v>103.1771870690976</v>
      </c>
      <c r="J215" s="8">
        <f t="shared" si="60"/>
        <v>102.21649384155</v>
      </c>
      <c r="K215" s="8">
        <f t="shared" si="60"/>
        <v>103.38309304016842</v>
      </c>
      <c r="L215" s="25">
        <f t="shared" si="60"/>
        <v>102.5123230430669</v>
      </c>
      <c r="M215" s="25">
        <f t="shared" si="60"/>
        <v>103.88597186447394</v>
      </c>
    </row>
    <row r="216" spans="1:13" ht="30">
      <c r="A216" s="9">
        <v>35</v>
      </c>
      <c r="B216" s="10" t="s">
        <v>29</v>
      </c>
      <c r="C216" s="9" t="s">
        <v>26</v>
      </c>
      <c r="D216" s="8">
        <v>103.3</v>
      </c>
      <c r="E216" s="8">
        <v>110.1</v>
      </c>
      <c r="F216" s="8">
        <v>104</v>
      </c>
      <c r="G216" s="8">
        <v>103.9</v>
      </c>
      <c r="H216" s="8">
        <v>103.9</v>
      </c>
      <c r="I216" s="8">
        <v>103.7</v>
      </c>
      <c r="J216" s="8">
        <v>103.7</v>
      </c>
      <c r="K216" s="8">
        <v>103.5</v>
      </c>
      <c r="L216" s="25">
        <v>103.4</v>
      </c>
      <c r="M216" s="25">
        <v>103</v>
      </c>
    </row>
    <row r="217" spans="1:13" ht="30">
      <c r="A217" s="6">
        <v>36</v>
      </c>
      <c r="B217" s="7" t="s">
        <v>61</v>
      </c>
      <c r="C217" s="6" t="s">
        <v>62</v>
      </c>
      <c r="D217" s="23">
        <v>4.5999999999999996</v>
      </c>
      <c r="E217" s="23">
        <v>3.99</v>
      </c>
      <c r="F217" s="23">
        <v>5.0999999999999996</v>
      </c>
      <c r="G217" s="23">
        <v>5.3</v>
      </c>
      <c r="H217" s="23">
        <v>5.0999999999999996</v>
      </c>
      <c r="I217" s="23">
        <v>5.4</v>
      </c>
      <c r="J217" s="23">
        <v>5.15</v>
      </c>
      <c r="K217" s="23">
        <v>5.4</v>
      </c>
      <c r="L217" s="25">
        <v>5.2</v>
      </c>
      <c r="M217" s="25">
        <v>5.4</v>
      </c>
    </row>
    <row r="218" spans="1:13" ht="30">
      <c r="A218" s="6">
        <v>37</v>
      </c>
      <c r="B218" s="61" t="s">
        <v>63</v>
      </c>
      <c r="C218" s="6" t="s">
        <v>62</v>
      </c>
      <c r="D218" s="23">
        <f>D217*15/100</f>
        <v>0.69</v>
      </c>
      <c r="E218" s="23">
        <f>E217*20/100</f>
        <v>0.79800000000000015</v>
      </c>
      <c r="F218" s="23">
        <f>F217*15/100</f>
        <v>0.76500000000000001</v>
      </c>
      <c r="G218" s="23">
        <f>G217*20/100</f>
        <v>1.06</v>
      </c>
      <c r="H218" s="23">
        <f>H217*15/100</f>
        <v>0.76500000000000001</v>
      </c>
      <c r="I218" s="23">
        <f>I217*20/100</f>
        <v>1.08</v>
      </c>
      <c r="J218" s="23">
        <f>J217*15/100</f>
        <v>0.77249999999999996</v>
      </c>
      <c r="K218" s="23">
        <f>K217*20/100</f>
        <v>1.08</v>
      </c>
      <c r="L218" s="23">
        <f>L217*15/100</f>
        <v>0.78</v>
      </c>
      <c r="M218" s="23">
        <f>M217*20/100</f>
        <v>1.08</v>
      </c>
    </row>
    <row r="219" spans="1:13">
      <c r="A219" s="21"/>
      <c r="B219" s="17" t="s">
        <v>107</v>
      </c>
      <c r="C219" s="16"/>
      <c r="D219" s="19"/>
      <c r="E219" s="19"/>
      <c r="F219" s="19"/>
      <c r="G219" s="19"/>
      <c r="H219" s="19"/>
      <c r="I219" s="19"/>
      <c r="J219" s="19"/>
      <c r="K219" s="19"/>
      <c r="L219" s="20"/>
      <c r="M219" s="20"/>
    </row>
    <row r="220" spans="1:13" ht="30">
      <c r="A220" s="6">
        <v>38</v>
      </c>
      <c r="B220" s="7" t="s">
        <v>64</v>
      </c>
      <c r="C220" s="6" t="s">
        <v>26</v>
      </c>
      <c r="D220" s="8">
        <v>106</v>
      </c>
      <c r="E220" s="8">
        <v>107.5</v>
      </c>
      <c r="F220" s="8">
        <v>102</v>
      </c>
      <c r="G220" s="8">
        <v>103.4</v>
      </c>
      <c r="H220" s="8">
        <v>102.2</v>
      </c>
      <c r="I220" s="8">
        <v>103.6</v>
      </c>
      <c r="J220" s="8">
        <v>102.5</v>
      </c>
      <c r="K220" s="8">
        <v>103.8</v>
      </c>
      <c r="L220" s="25">
        <v>102.8</v>
      </c>
      <c r="M220" s="25">
        <v>104</v>
      </c>
    </row>
    <row r="221" spans="1:13" ht="30">
      <c r="A221" s="6">
        <v>39</v>
      </c>
      <c r="B221" s="7" t="s">
        <v>65</v>
      </c>
      <c r="C221" s="6" t="s">
        <v>66</v>
      </c>
      <c r="D221" s="8">
        <v>9439.7000000000007</v>
      </c>
      <c r="E221" s="8">
        <v>10196.299999999999</v>
      </c>
      <c r="F221" s="8">
        <v>16580</v>
      </c>
      <c r="G221" s="8">
        <v>18000</v>
      </c>
      <c r="H221" s="8">
        <v>17915</v>
      </c>
      <c r="I221" s="8">
        <v>19450</v>
      </c>
      <c r="J221" s="8">
        <v>19170</v>
      </c>
      <c r="K221" s="8">
        <v>21180</v>
      </c>
      <c r="L221" s="25">
        <v>20500</v>
      </c>
      <c r="M221" s="25">
        <v>23087</v>
      </c>
    </row>
    <row r="222" spans="1:13" ht="45">
      <c r="A222" s="6">
        <v>40</v>
      </c>
      <c r="B222" s="7" t="s">
        <v>67</v>
      </c>
      <c r="C222" s="6" t="s">
        <v>68</v>
      </c>
      <c r="D222" s="8">
        <v>21</v>
      </c>
      <c r="E222" s="8">
        <v>20</v>
      </c>
      <c r="F222" s="8">
        <v>14.8</v>
      </c>
      <c r="G222" s="8">
        <v>14.5</v>
      </c>
      <c r="H222" s="8">
        <v>14.5</v>
      </c>
      <c r="I222" s="8">
        <v>14.2</v>
      </c>
      <c r="J222" s="8">
        <v>14.3</v>
      </c>
      <c r="K222" s="8">
        <v>14</v>
      </c>
      <c r="L222" s="25">
        <v>14</v>
      </c>
      <c r="M222" s="25">
        <v>13.7</v>
      </c>
    </row>
    <row r="223" spans="1:13">
      <c r="A223" s="21"/>
      <c r="B223" s="17" t="s">
        <v>108</v>
      </c>
      <c r="C223" s="16"/>
      <c r="D223" s="19"/>
      <c r="E223" s="19"/>
      <c r="F223" s="19"/>
      <c r="G223" s="19"/>
      <c r="H223" s="19"/>
      <c r="I223" s="19"/>
      <c r="J223" s="19"/>
      <c r="K223" s="19"/>
      <c r="L223" s="20"/>
      <c r="M223" s="20"/>
    </row>
    <row r="224" spans="1:13" ht="30">
      <c r="A224" s="6">
        <v>41</v>
      </c>
      <c r="B224" s="7" t="s">
        <v>69</v>
      </c>
      <c r="C224" s="6" t="s">
        <v>9</v>
      </c>
      <c r="D224" s="8">
        <v>33.4</v>
      </c>
      <c r="E224" s="8">
        <v>32.1</v>
      </c>
      <c r="F224" s="8">
        <v>33.1</v>
      </c>
      <c r="G224" s="8">
        <v>33.200000000000003</v>
      </c>
      <c r="H224" s="8">
        <v>33</v>
      </c>
      <c r="I224" s="8">
        <v>33.1</v>
      </c>
      <c r="J224" s="8">
        <v>33.1</v>
      </c>
      <c r="K224" s="8">
        <v>33.200000000000003</v>
      </c>
      <c r="L224" s="24">
        <v>33.200000000000003</v>
      </c>
      <c r="M224" s="24">
        <v>33.299999999999997</v>
      </c>
    </row>
    <row r="225" spans="1:13" ht="30">
      <c r="A225" s="6">
        <v>42</v>
      </c>
      <c r="B225" s="7" t="s">
        <v>70</v>
      </c>
      <c r="C225" s="6" t="s">
        <v>9</v>
      </c>
      <c r="D225" s="8">
        <v>31.5</v>
      </c>
      <c r="E225" s="8">
        <v>31.8</v>
      </c>
      <c r="F225" s="8">
        <v>31.7</v>
      </c>
      <c r="G225" s="8">
        <v>31.8</v>
      </c>
      <c r="H225" s="8">
        <v>31.75</v>
      </c>
      <c r="I225" s="8">
        <v>31.85</v>
      </c>
      <c r="J225" s="8">
        <v>31.8</v>
      </c>
      <c r="K225" s="8">
        <v>31.8</v>
      </c>
      <c r="L225" s="24">
        <v>31.8</v>
      </c>
      <c r="M225" s="24">
        <v>31.85</v>
      </c>
    </row>
    <row r="226" spans="1:13" ht="45">
      <c r="A226" s="6">
        <v>43</v>
      </c>
      <c r="B226" s="7" t="s">
        <v>71</v>
      </c>
      <c r="C226" s="6" t="s">
        <v>66</v>
      </c>
      <c r="D226" s="8">
        <v>17700</v>
      </c>
      <c r="E226" s="8">
        <v>18100</v>
      </c>
      <c r="F226" s="8">
        <v>26936</v>
      </c>
      <c r="G226" s="8">
        <v>28400</v>
      </c>
      <c r="H226" s="8">
        <v>28013</v>
      </c>
      <c r="I226" s="8">
        <v>30110</v>
      </c>
      <c r="J226" s="8">
        <v>29133</v>
      </c>
      <c r="K226" s="8">
        <v>31900</v>
      </c>
      <c r="L226" s="24">
        <v>30290</v>
      </c>
      <c r="M226" s="24">
        <v>33830</v>
      </c>
    </row>
    <row r="227" spans="1:13" ht="30">
      <c r="A227" s="6">
        <v>44</v>
      </c>
      <c r="B227" s="7" t="s">
        <v>72</v>
      </c>
      <c r="C227" s="6" t="s">
        <v>9</v>
      </c>
      <c r="D227" s="8">
        <v>2.7</v>
      </c>
      <c r="E227" s="8">
        <v>2.7</v>
      </c>
      <c r="F227" s="8">
        <v>2.6</v>
      </c>
      <c r="G227" s="8">
        <v>2.5</v>
      </c>
      <c r="H227" s="8">
        <v>2.6</v>
      </c>
      <c r="I227" s="8">
        <v>2.5</v>
      </c>
      <c r="J227" s="8">
        <v>2.5</v>
      </c>
      <c r="K227" s="8">
        <v>2.4</v>
      </c>
      <c r="L227" s="24">
        <v>2.2999999999999998</v>
      </c>
      <c r="M227" s="24">
        <v>2.2000000000000002</v>
      </c>
    </row>
    <row r="228" spans="1:13" ht="30">
      <c r="A228" s="6">
        <v>45</v>
      </c>
      <c r="B228" s="7" t="s">
        <v>73</v>
      </c>
      <c r="C228" s="6" t="s">
        <v>74</v>
      </c>
      <c r="D228" s="8">
        <f t="shared" ref="D228:M228" si="61">D227/D224*100</f>
        <v>8.0838323353293422</v>
      </c>
      <c r="E228" s="8">
        <f t="shared" si="61"/>
        <v>8.4112149532710276</v>
      </c>
      <c r="F228" s="8">
        <f t="shared" si="61"/>
        <v>7.8549848942598182</v>
      </c>
      <c r="G228" s="8">
        <f t="shared" si="61"/>
        <v>7.5301204819277103</v>
      </c>
      <c r="H228" s="8">
        <f t="shared" si="61"/>
        <v>7.8787878787878798</v>
      </c>
      <c r="I228" s="8">
        <f t="shared" si="61"/>
        <v>7.5528700906344408</v>
      </c>
      <c r="J228" s="8">
        <f t="shared" si="61"/>
        <v>7.5528700906344408</v>
      </c>
      <c r="K228" s="8">
        <f t="shared" si="61"/>
        <v>7.2289156626506017</v>
      </c>
      <c r="L228" s="8">
        <f t="shared" si="61"/>
        <v>6.9277108433734931</v>
      </c>
      <c r="M228" s="8">
        <f t="shared" si="61"/>
        <v>6.6066066066066078</v>
      </c>
    </row>
    <row r="229" spans="1:13" ht="75">
      <c r="A229" s="6">
        <v>46</v>
      </c>
      <c r="B229" s="7" t="s">
        <v>75</v>
      </c>
      <c r="C229" s="6" t="s">
        <v>9</v>
      </c>
      <c r="D229" s="8">
        <v>0.64</v>
      </c>
      <c r="E229" s="8">
        <v>0.7</v>
      </c>
      <c r="F229" s="8">
        <v>0.57999999999999996</v>
      </c>
      <c r="G229" s="8">
        <v>0.5</v>
      </c>
      <c r="H229" s="8">
        <v>0.55000000000000004</v>
      </c>
      <c r="I229" s="8">
        <v>0.48</v>
      </c>
      <c r="J229" s="8">
        <v>0.53</v>
      </c>
      <c r="K229" s="8">
        <v>0.46</v>
      </c>
      <c r="L229" s="24">
        <v>0.5</v>
      </c>
      <c r="M229" s="24">
        <v>0.44</v>
      </c>
    </row>
    <row r="230" spans="1:13" ht="45">
      <c r="A230" s="6">
        <v>47</v>
      </c>
      <c r="B230" s="7" t="s">
        <v>76</v>
      </c>
      <c r="C230" s="6" t="s">
        <v>77</v>
      </c>
      <c r="D230" s="8">
        <v>1.9</v>
      </c>
      <c r="E230" s="8">
        <v>2.2000000000000002</v>
      </c>
      <c r="F230" s="24">
        <f t="shared" ref="F230:M230" si="62">F229/F224*100</f>
        <v>1.7522658610271902</v>
      </c>
      <c r="G230" s="24">
        <f t="shared" si="62"/>
        <v>1.506024096385542</v>
      </c>
      <c r="H230" s="24">
        <f t="shared" si="62"/>
        <v>1.6666666666666667</v>
      </c>
      <c r="I230" s="24">
        <f t="shared" si="62"/>
        <v>1.4501510574018126</v>
      </c>
      <c r="J230" s="24">
        <f t="shared" si="62"/>
        <v>1.6012084592145017</v>
      </c>
      <c r="K230" s="24">
        <f t="shared" si="62"/>
        <v>1.3855421686746987</v>
      </c>
      <c r="L230" s="24">
        <f t="shared" si="62"/>
        <v>1.506024096385542</v>
      </c>
      <c r="M230" s="24">
        <f t="shared" si="62"/>
        <v>1.3213213213213215</v>
      </c>
    </row>
    <row r="231" spans="1:13" ht="30">
      <c r="A231" s="6">
        <v>48</v>
      </c>
      <c r="B231" s="7" t="s">
        <v>78</v>
      </c>
      <c r="C231" s="6" t="s">
        <v>25</v>
      </c>
      <c r="D231" s="8">
        <v>2006.07</v>
      </c>
      <c r="E231" s="8">
        <v>2128.4</v>
      </c>
      <c r="F231" s="8">
        <v>3820</v>
      </c>
      <c r="G231" s="8">
        <v>4050</v>
      </c>
      <c r="H231" s="8">
        <v>4011</v>
      </c>
      <c r="I231" s="8">
        <v>4290</v>
      </c>
      <c r="J231" s="8">
        <v>4210</v>
      </c>
      <c r="K231" s="8">
        <v>4547</v>
      </c>
      <c r="L231" s="24">
        <v>4420</v>
      </c>
      <c r="M231" s="24">
        <v>4820</v>
      </c>
    </row>
    <row r="232" spans="1:13">
      <c r="A232" s="21"/>
      <c r="B232" s="17" t="s">
        <v>109</v>
      </c>
      <c r="C232" s="16"/>
      <c r="D232" s="19"/>
      <c r="E232" s="19"/>
      <c r="F232" s="19"/>
      <c r="G232" s="19"/>
      <c r="H232" s="19"/>
      <c r="I232" s="19"/>
      <c r="J232" s="19"/>
      <c r="K232" s="19"/>
      <c r="L232" s="26"/>
      <c r="M232" s="26"/>
    </row>
    <row r="233" spans="1:13" ht="30">
      <c r="A233" s="6">
        <v>49</v>
      </c>
      <c r="B233" s="7" t="s">
        <v>79</v>
      </c>
      <c r="C233" s="6" t="s">
        <v>80</v>
      </c>
      <c r="D233" s="8">
        <v>773</v>
      </c>
      <c r="E233" s="8">
        <v>819</v>
      </c>
      <c r="F233" s="8">
        <v>820</v>
      </c>
      <c r="G233" s="8">
        <v>822</v>
      </c>
      <c r="H233" s="8">
        <v>820</v>
      </c>
      <c r="I233" s="8">
        <v>822</v>
      </c>
      <c r="J233" s="8">
        <v>820</v>
      </c>
      <c r="K233" s="8">
        <v>822</v>
      </c>
      <c r="L233" s="24">
        <v>820</v>
      </c>
      <c r="M233" s="24">
        <v>822</v>
      </c>
    </row>
    <row r="234" spans="1:13" ht="75">
      <c r="A234" s="6">
        <v>50</v>
      </c>
      <c r="B234" s="61" t="s">
        <v>101</v>
      </c>
      <c r="C234" s="62" t="s">
        <v>35</v>
      </c>
      <c r="D234" s="63">
        <v>99.2</v>
      </c>
      <c r="E234" s="63">
        <v>99.5</v>
      </c>
      <c r="F234" s="63">
        <v>99.5</v>
      </c>
      <c r="G234" s="63">
        <v>99.5</v>
      </c>
      <c r="H234" s="63">
        <v>99.5</v>
      </c>
      <c r="I234" s="63">
        <v>99.5</v>
      </c>
      <c r="J234" s="63">
        <v>99.5</v>
      </c>
      <c r="K234" s="63">
        <v>99.5</v>
      </c>
      <c r="L234" s="63">
        <v>99.5</v>
      </c>
      <c r="M234" s="63">
        <v>99.5</v>
      </c>
    </row>
    <row r="235" spans="1:13" ht="90">
      <c r="A235" s="6">
        <v>51</v>
      </c>
      <c r="B235" s="61" t="s">
        <v>102</v>
      </c>
      <c r="C235" s="62" t="s">
        <v>35</v>
      </c>
      <c r="D235" s="63">
        <v>85</v>
      </c>
      <c r="E235" s="63">
        <v>86.3</v>
      </c>
      <c r="F235" s="63">
        <v>87.3</v>
      </c>
      <c r="G235" s="63">
        <v>87.5</v>
      </c>
      <c r="H235" s="63">
        <v>87.3</v>
      </c>
      <c r="I235" s="63">
        <v>87.5</v>
      </c>
      <c r="J235" s="63">
        <v>87.3</v>
      </c>
      <c r="K235" s="63">
        <v>87.5</v>
      </c>
      <c r="L235" s="64">
        <v>88</v>
      </c>
      <c r="M235" s="64">
        <v>88</v>
      </c>
    </row>
    <row r="236" spans="1:13" ht="30">
      <c r="A236" s="9">
        <v>52</v>
      </c>
      <c r="B236" s="65" t="s">
        <v>81</v>
      </c>
      <c r="C236" s="66" t="s">
        <v>82</v>
      </c>
      <c r="D236" s="63">
        <v>56.48</v>
      </c>
      <c r="E236" s="63">
        <v>56.76</v>
      </c>
      <c r="F236" s="63">
        <v>55</v>
      </c>
      <c r="G236" s="63">
        <v>55.2</v>
      </c>
      <c r="H236" s="63">
        <v>55.5</v>
      </c>
      <c r="I236" s="63">
        <v>56</v>
      </c>
      <c r="J236" s="63">
        <v>55.5</v>
      </c>
      <c r="K236" s="63">
        <v>56</v>
      </c>
      <c r="L236" s="67">
        <v>55.5</v>
      </c>
      <c r="M236" s="67">
        <v>56</v>
      </c>
    </row>
    <row r="237" spans="1:13" ht="60">
      <c r="A237" s="6">
        <v>53</v>
      </c>
      <c r="B237" s="61" t="s">
        <v>83</v>
      </c>
      <c r="C237" s="62" t="s">
        <v>35</v>
      </c>
      <c r="D237" s="68">
        <v>17.2</v>
      </c>
      <c r="E237" s="68">
        <v>17.3</v>
      </c>
      <c r="F237" s="68">
        <v>18</v>
      </c>
      <c r="G237" s="68">
        <v>18.2</v>
      </c>
      <c r="H237" s="68">
        <v>18.2</v>
      </c>
      <c r="I237" s="68">
        <v>18.5</v>
      </c>
      <c r="J237" s="68">
        <v>18.2</v>
      </c>
      <c r="K237" s="68">
        <v>18.7</v>
      </c>
      <c r="L237" s="68">
        <v>18.5</v>
      </c>
      <c r="M237" s="68">
        <v>19</v>
      </c>
    </row>
    <row r="238" spans="1:13" ht="45">
      <c r="A238" s="6">
        <v>54</v>
      </c>
      <c r="B238" s="61" t="s">
        <v>84</v>
      </c>
      <c r="C238" s="62" t="s">
        <v>85</v>
      </c>
      <c r="D238" s="68">
        <v>13.5</v>
      </c>
      <c r="E238" s="68">
        <v>13.6</v>
      </c>
      <c r="F238" s="68">
        <v>14</v>
      </c>
      <c r="G238" s="68">
        <v>14.4</v>
      </c>
      <c r="H238" s="68">
        <v>14.4</v>
      </c>
      <c r="I238" s="68">
        <v>15</v>
      </c>
      <c r="J238" s="68">
        <v>14.4</v>
      </c>
      <c r="K238" s="68">
        <v>15</v>
      </c>
      <c r="L238" s="69">
        <v>14.4</v>
      </c>
      <c r="M238" s="69">
        <v>15</v>
      </c>
    </row>
    <row r="239" spans="1:13" ht="30">
      <c r="A239" s="6">
        <v>55</v>
      </c>
      <c r="B239" s="7" t="s">
        <v>86</v>
      </c>
      <c r="C239" s="6" t="s">
        <v>87</v>
      </c>
      <c r="D239" s="4"/>
      <c r="E239" s="68">
        <v>0.76</v>
      </c>
      <c r="F239" s="29"/>
      <c r="G239" s="29"/>
      <c r="H239" s="29"/>
      <c r="I239" s="29"/>
      <c r="J239" s="29"/>
      <c r="K239" s="29"/>
      <c r="L239" s="30"/>
      <c r="M239" s="30"/>
    </row>
    <row r="240" spans="1:13" ht="75">
      <c r="A240" s="6">
        <v>56</v>
      </c>
      <c r="B240" s="7" t="s">
        <v>88</v>
      </c>
      <c r="C240" s="6" t="s">
        <v>35</v>
      </c>
      <c r="D240" s="23">
        <v>0</v>
      </c>
      <c r="E240" s="23">
        <v>10</v>
      </c>
      <c r="F240" s="23">
        <v>70</v>
      </c>
      <c r="G240" s="23">
        <v>70</v>
      </c>
      <c r="H240" s="23">
        <v>70</v>
      </c>
      <c r="I240" s="23">
        <v>70</v>
      </c>
      <c r="J240" s="23">
        <v>70</v>
      </c>
      <c r="K240" s="23">
        <v>70</v>
      </c>
      <c r="L240" s="27">
        <v>70</v>
      </c>
      <c r="M240" s="27">
        <v>70</v>
      </c>
    </row>
    <row r="241" spans="1:15">
      <c r="A241" s="12"/>
      <c r="B241" s="3" t="s">
        <v>110</v>
      </c>
      <c r="C241" s="2"/>
      <c r="D241" s="4"/>
      <c r="E241" s="4"/>
      <c r="F241" s="4"/>
      <c r="G241" s="4"/>
      <c r="H241" s="4"/>
      <c r="I241" s="4"/>
      <c r="J241" s="4"/>
      <c r="K241" s="4"/>
      <c r="L241" s="5"/>
      <c r="M241" s="5"/>
    </row>
    <row r="242" spans="1:15" ht="45">
      <c r="A242" s="6">
        <v>57</v>
      </c>
      <c r="B242" s="7" t="s">
        <v>89</v>
      </c>
      <c r="C242" s="6" t="s">
        <v>90</v>
      </c>
      <c r="D242" s="8">
        <v>173</v>
      </c>
      <c r="E242" s="8">
        <v>175</v>
      </c>
      <c r="F242" s="8">
        <v>195</v>
      </c>
      <c r="G242" s="8">
        <v>196</v>
      </c>
      <c r="H242" s="8">
        <v>197</v>
      </c>
      <c r="I242" s="8">
        <v>198</v>
      </c>
      <c r="J242" s="8">
        <v>199</v>
      </c>
      <c r="K242" s="8">
        <v>200</v>
      </c>
      <c r="L242" s="27">
        <v>200</v>
      </c>
      <c r="M242" s="27">
        <v>202</v>
      </c>
    </row>
    <row r="245" spans="1:15">
      <c r="C245" s="15"/>
      <c r="D245" s="33" t="s">
        <v>116</v>
      </c>
      <c r="E245" s="32"/>
    </row>
    <row r="248" spans="1:15" ht="30">
      <c r="A248" s="46" t="s">
        <v>98</v>
      </c>
      <c r="B248" s="46" t="s">
        <v>0</v>
      </c>
      <c r="C248" s="46" t="s">
        <v>1</v>
      </c>
      <c r="D248" s="1" t="s">
        <v>2</v>
      </c>
      <c r="E248" s="1" t="s">
        <v>3</v>
      </c>
      <c r="F248" s="60" t="s">
        <v>4</v>
      </c>
      <c r="G248" s="60"/>
      <c r="H248" s="60"/>
      <c r="I248" s="60"/>
      <c r="J248" s="60"/>
      <c r="K248" s="60"/>
      <c r="L248" s="60"/>
      <c r="M248" s="60"/>
    </row>
    <row r="249" spans="1:15">
      <c r="A249" s="46"/>
      <c r="B249" s="46"/>
      <c r="C249" s="46"/>
      <c r="D249" s="46">
        <v>2014</v>
      </c>
      <c r="E249" s="46">
        <v>2015</v>
      </c>
      <c r="F249" s="47">
        <v>2028</v>
      </c>
      <c r="G249" s="48"/>
      <c r="H249" s="47">
        <v>2029</v>
      </c>
      <c r="I249" s="48"/>
      <c r="J249" s="49">
        <v>2030</v>
      </c>
      <c r="K249" s="49"/>
      <c r="L249" s="50"/>
      <c r="M249" s="50"/>
    </row>
    <row r="250" spans="1:15" ht="60">
      <c r="A250" s="51"/>
      <c r="B250" s="51"/>
      <c r="C250" s="51"/>
      <c r="D250" s="46"/>
      <c r="E250" s="46"/>
      <c r="F250" s="1" t="s">
        <v>5</v>
      </c>
      <c r="G250" s="1" t="s">
        <v>6</v>
      </c>
      <c r="H250" s="1" t="s">
        <v>5</v>
      </c>
      <c r="I250" s="1" t="s">
        <v>6</v>
      </c>
      <c r="J250" s="1" t="s">
        <v>5</v>
      </c>
      <c r="K250" s="1" t="s">
        <v>6</v>
      </c>
      <c r="L250" s="35"/>
      <c r="M250" s="35"/>
    </row>
    <row r="251" spans="1:15">
      <c r="A251" s="16"/>
      <c r="B251" s="17" t="s">
        <v>7</v>
      </c>
      <c r="C251" s="16"/>
      <c r="D251" s="18"/>
      <c r="E251" s="19"/>
      <c r="F251" s="19"/>
      <c r="G251" s="19"/>
      <c r="H251" s="19"/>
      <c r="I251" s="19"/>
      <c r="J251" s="19"/>
      <c r="K251" s="19"/>
      <c r="L251" s="36"/>
      <c r="M251" s="36"/>
    </row>
    <row r="252" spans="1:15" ht="30">
      <c r="A252" s="6">
        <v>1</v>
      </c>
      <c r="B252" s="7" t="s">
        <v>8</v>
      </c>
      <c r="C252" s="6" t="s">
        <v>9</v>
      </c>
      <c r="D252" s="8">
        <v>59.9</v>
      </c>
      <c r="E252" s="8">
        <v>59.6</v>
      </c>
      <c r="F252" s="8">
        <v>63.4</v>
      </c>
      <c r="G252" s="8">
        <v>63.5</v>
      </c>
      <c r="H252" s="8">
        <v>63.4</v>
      </c>
      <c r="I252" s="8">
        <v>63.5</v>
      </c>
      <c r="J252" s="8">
        <v>63.4</v>
      </c>
      <c r="K252" s="8">
        <v>63.5</v>
      </c>
      <c r="L252" s="37"/>
      <c r="M252" s="37"/>
    </row>
    <row r="253" spans="1:15" ht="30">
      <c r="A253" s="6" t="s">
        <v>10</v>
      </c>
      <c r="B253" s="7" t="s">
        <v>11</v>
      </c>
      <c r="C253" s="6" t="s">
        <v>12</v>
      </c>
      <c r="D253" s="8">
        <v>69.7</v>
      </c>
      <c r="E253" s="8">
        <v>69.900000000000006</v>
      </c>
      <c r="F253" s="8">
        <v>73.5</v>
      </c>
      <c r="G253" s="8">
        <v>74</v>
      </c>
      <c r="H253" s="8">
        <v>75.5</v>
      </c>
      <c r="I253" s="8">
        <v>76</v>
      </c>
      <c r="J253" s="8">
        <v>76</v>
      </c>
      <c r="K253" s="8">
        <v>76</v>
      </c>
      <c r="L253" s="37"/>
      <c r="M253" s="37"/>
    </row>
    <row r="254" spans="1:15" ht="30">
      <c r="A254" s="6" t="s">
        <v>13</v>
      </c>
      <c r="B254" s="7" t="s">
        <v>14</v>
      </c>
      <c r="C254" s="6" t="s">
        <v>15</v>
      </c>
      <c r="D254" s="8">
        <v>11.9</v>
      </c>
      <c r="E254" s="8">
        <v>12.4</v>
      </c>
      <c r="F254" s="8">
        <v>13.2</v>
      </c>
      <c r="G254" s="8">
        <v>13.3</v>
      </c>
      <c r="H254" s="8">
        <v>13.3</v>
      </c>
      <c r="I254" s="8">
        <v>13.35</v>
      </c>
      <c r="J254" s="8">
        <v>13.35</v>
      </c>
      <c r="K254" s="8">
        <v>13.4</v>
      </c>
      <c r="L254" s="37"/>
      <c r="M254" s="37"/>
    </row>
    <row r="255" spans="1:15" ht="30">
      <c r="A255" s="6" t="s">
        <v>16</v>
      </c>
      <c r="B255" s="7" t="s">
        <v>17</v>
      </c>
      <c r="C255" s="6" t="s">
        <v>18</v>
      </c>
      <c r="D255" s="8">
        <v>15.3</v>
      </c>
      <c r="E255" s="8">
        <v>16</v>
      </c>
      <c r="F255" s="8">
        <v>13.1</v>
      </c>
      <c r="G255" s="8">
        <v>13</v>
      </c>
      <c r="H255" s="8">
        <v>13.1</v>
      </c>
      <c r="I255" s="8">
        <v>13</v>
      </c>
      <c r="J255" s="8">
        <v>13.1</v>
      </c>
      <c r="K255" s="8">
        <v>13</v>
      </c>
      <c r="L255" s="37"/>
      <c r="M255" s="37"/>
    </row>
    <row r="256" spans="1:15" ht="30">
      <c r="A256" s="6" t="s">
        <v>19</v>
      </c>
      <c r="B256" s="7" t="s">
        <v>20</v>
      </c>
      <c r="C256" s="6" t="s">
        <v>21</v>
      </c>
      <c r="D256" s="8">
        <v>-3.4</v>
      </c>
      <c r="E256" s="8">
        <v>-3.6</v>
      </c>
      <c r="F256" s="8">
        <f>F254-F255</f>
        <v>9.9999999999999645E-2</v>
      </c>
      <c r="G256" s="8">
        <f t="shared" ref="G256:K256" si="63">G254-G255</f>
        <v>0.30000000000000071</v>
      </c>
      <c r="H256" s="8">
        <f t="shared" si="63"/>
        <v>0.20000000000000107</v>
      </c>
      <c r="I256" s="8">
        <f t="shared" si="63"/>
        <v>0.34999999999999964</v>
      </c>
      <c r="J256" s="8">
        <f t="shared" si="63"/>
        <v>0.25</v>
      </c>
      <c r="K256" s="8">
        <f t="shared" si="63"/>
        <v>0.40000000000000036</v>
      </c>
      <c r="L256" s="37"/>
      <c r="M256" s="37"/>
      <c r="N256" s="14"/>
      <c r="O256" s="15"/>
    </row>
    <row r="257" spans="1:14" ht="30">
      <c r="A257" s="6" t="s">
        <v>22</v>
      </c>
      <c r="B257" s="7" t="s">
        <v>23</v>
      </c>
      <c r="C257" s="6" t="s">
        <v>24</v>
      </c>
      <c r="D257" s="8">
        <v>-67.3</v>
      </c>
      <c r="E257" s="8">
        <v>-50.33</v>
      </c>
      <c r="F257" s="8">
        <v>0.7</v>
      </c>
      <c r="G257" s="8">
        <v>0.75</v>
      </c>
      <c r="H257" s="8">
        <v>0.7</v>
      </c>
      <c r="I257" s="8">
        <v>0.75</v>
      </c>
      <c r="J257" s="8">
        <v>0.7</v>
      </c>
      <c r="K257" s="8">
        <v>0.75</v>
      </c>
      <c r="L257" s="37"/>
      <c r="M257" s="37"/>
      <c r="N257" s="15"/>
    </row>
    <row r="258" spans="1:14">
      <c r="A258" s="21"/>
      <c r="B258" s="22" t="s">
        <v>103</v>
      </c>
      <c r="C258" s="21"/>
      <c r="D258" s="18"/>
      <c r="E258" s="19"/>
      <c r="F258" s="19"/>
      <c r="G258" s="19"/>
      <c r="H258" s="19"/>
      <c r="I258" s="19"/>
      <c r="J258" s="19"/>
      <c r="K258" s="19"/>
      <c r="L258" s="36"/>
      <c r="M258" s="36"/>
    </row>
    <row r="259" spans="1:14">
      <c r="A259" s="21"/>
      <c r="B259" s="22" t="s">
        <v>30</v>
      </c>
      <c r="C259" s="21"/>
      <c r="D259" s="18"/>
      <c r="E259" s="19"/>
      <c r="F259" s="19"/>
      <c r="G259" s="19"/>
      <c r="H259" s="19"/>
      <c r="I259" s="19"/>
      <c r="J259" s="19"/>
      <c r="K259" s="19"/>
      <c r="L259" s="36"/>
      <c r="M259" s="36"/>
    </row>
    <row r="260" spans="1:14" ht="60">
      <c r="A260" s="6">
        <v>7</v>
      </c>
      <c r="B260" s="11" t="s">
        <v>31</v>
      </c>
      <c r="C260" s="6" t="s">
        <v>25</v>
      </c>
      <c r="D260" s="8">
        <v>983.4</v>
      </c>
      <c r="E260" s="8">
        <v>1060</v>
      </c>
      <c r="F260" s="8">
        <v>2425</v>
      </c>
      <c r="G260" s="8">
        <v>2824</v>
      </c>
      <c r="H260" s="8">
        <v>2547</v>
      </c>
      <c r="I260" s="8">
        <v>2993</v>
      </c>
      <c r="J260" s="8">
        <v>2700</v>
      </c>
      <c r="K260" s="8">
        <v>3173</v>
      </c>
      <c r="L260" s="37"/>
      <c r="M260" s="37"/>
    </row>
    <row r="261" spans="1:14" ht="30">
      <c r="A261" s="6">
        <v>8</v>
      </c>
      <c r="B261" s="11" t="s">
        <v>28</v>
      </c>
      <c r="C261" s="6" t="s">
        <v>26</v>
      </c>
      <c r="D261" s="8">
        <v>103.65</v>
      </c>
      <c r="E261" s="8">
        <v>91.42</v>
      </c>
      <c r="F261" s="8">
        <f>F260/2310/F262*10000</f>
        <v>102.51792478354976</v>
      </c>
      <c r="G261" s="8">
        <f>G260/2690/G262*10000</f>
        <v>102.02275280797396</v>
      </c>
      <c r="H261" s="8">
        <f t="shared" ref="H261" si="64">H260/F260/H262*10000</f>
        <v>102.56926546391753</v>
      </c>
      <c r="I261" s="8">
        <f t="shared" ref="I261" si="65">I260/G260/I262*10000</f>
        <v>103.1980713373477</v>
      </c>
      <c r="J261" s="8">
        <f t="shared" ref="J261" si="66">J260/H260/J262*10000</f>
        <v>104.54345871578815</v>
      </c>
      <c r="K261" s="8">
        <f t="shared" ref="K261" si="67">K260/I260/K262*10000</f>
        <v>104.34452041640469</v>
      </c>
      <c r="L261" s="37"/>
      <c r="M261" s="37"/>
    </row>
    <row r="262" spans="1:14" ht="30">
      <c r="A262" s="6">
        <v>9</v>
      </c>
      <c r="B262" s="11" t="s">
        <v>29</v>
      </c>
      <c r="C262" s="6" t="s">
        <v>26</v>
      </c>
      <c r="D262" s="8">
        <v>108.8</v>
      </c>
      <c r="E262" s="8">
        <v>117.9</v>
      </c>
      <c r="F262" s="8">
        <v>102.4</v>
      </c>
      <c r="G262" s="8">
        <v>102.9</v>
      </c>
      <c r="H262" s="8">
        <v>102.4</v>
      </c>
      <c r="I262" s="8">
        <v>102.7</v>
      </c>
      <c r="J262" s="8">
        <v>101.4</v>
      </c>
      <c r="K262" s="8">
        <v>101.6</v>
      </c>
      <c r="L262" s="37"/>
      <c r="M262" s="37"/>
    </row>
    <row r="263" spans="1:14" ht="28.5">
      <c r="A263" s="21"/>
      <c r="B263" s="22" t="s">
        <v>99</v>
      </c>
      <c r="C263" s="21"/>
      <c r="D263" s="18"/>
      <c r="E263" s="19"/>
      <c r="F263" s="19"/>
      <c r="G263" s="19"/>
      <c r="H263" s="19"/>
      <c r="I263" s="19"/>
      <c r="J263" s="19"/>
      <c r="K263" s="19"/>
      <c r="L263" s="36"/>
      <c r="M263" s="36"/>
    </row>
    <row r="264" spans="1:14" ht="60">
      <c r="A264" s="6">
        <v>10</v>
      </c>
      <c r="B264" s="11" t="s">
        <v>32</v>
      </c>
      <c r="C264" s="6" t="s">
        <v>25</v>
      </c>
      <c r="D264" s="8">
        <v>488.5</v>
      </c>
      <c r="E264" s="8">
        <v>490</v>
      </c>
      <c r="F264" s="8">
        <v>1014</v>
      </c>
      <c r="G264" s="8">
        <v>1157</v>
      </c>
      <c r="H264" s="8">
        <v>1065</v>
      </c>
      <c r="I264" s="8">
        <v>1227</v>
      </c>
      <c r="J264" s="8">
        <v>1018</v>
      </c>
      <c r="K264" s="8">
        <v>1300</v>
      </c>
      <c r="L264" s="37"/>
      <c r="M264" s="37"/>
    </row>
    <row r="265" spans="1:14" ht="30">
      <c r="A265" s="6">
        <v>11</v>
      </c>
      <c r="B265" s="11" t="s">
        <v>28</v>
      </c>
      <c r="C265" s="6" t="s">
        <v>26</v>
      </c>
      <c r="D265" s="8">
        <v>105.86</v>
      </c>
      <c r="E265" s="8">
        <f>E264/D264/E266*10000</f>
        <v>92.024827922962061</v>
      </c>
      <c r="F265" s="8">
        <f>F264/966/F266*10000</f>
        <v>102.91072950919499</v>
      </c>
      <c r="G265" s="8">
        <f>G264/1092/G266*10000</f>
        <v>102.56764855022358</v>
      </c>
      <c r="H265" s="8">
        <f t="shared" ref="H265" si="68">H264/F264/H266*10000</f>
        <v>104.71543948037544</v>
      </c>
      <c r="I265" s="8">
        <f t="shared" ref="I265" si="69">I264/G264/I266*10000</f>
        <v>105.10419191836995</v>
      </c>
      <c r="J265" s="8">
        <f t="shared" ref="J265" si="70">J264/H264/J266*10000</f>
        <v>95.396062335423039</v>
      </c>
      <c r="K265" s="8">
        <f t="shared" ref="K265" si="71">K264/I264/K266*10000</f>
        <v>105.31756486346794</v>
      </c>
      <c r="L265" s="37"/>
      <c r="M265" s="37"/>
    </row>
    <row r="266" spans="1:14" ht="30">
      <c r="A266" s="6">
        <v>12</v>
      </c>
      <c r="B266" s="11" t="s">
        <v>29</v>
      </c>
      <c r="C266" s="6" t="s">
        <v>26</v>
      </c>
      <c r="D266" s="8">
        <v>105.4</v>
      </c>
      <c r="E266" s="8">
        <v>109</v>
      </c>
      <c r="F266" s="8">
        <v>102</v>
      </c>
      <c r="G266" s="8">
        <v>103.3</v>
      </c>
      <c r="H266" s="8">
        <v>100.3</v>
      </c>
      <c r="I266" s="8">
        <v>100.9</v>
      </c>
      <c r="J266" s="8">
        <v>100.2</v>
      </c>
      <c r="K266" s="8">
        <v>100.6</v>
      </c>
      <c r="L266" s="37"/>
      <c r="M266" s="37"/>
    </row>
    <row r="267" spans="1:14">
      <c r="A267" s="6">
        <v>13</v>
      </c>
      <c r="B267" s="11" t="s">
        <v>33</v>
      </c>
      <c r="C267" s="6" t="s">
        <v>34</v>
      </c>
      <c r="D267" s="8">
        <v>51.3</v>
      </c>
      <c r="E267" s="8">
        <v>52.1</v>
      </c>
      <c r="F267" s="8">
        <v>59.1</v>
      </c>
      <c r="G267" s="8">
        <v>59.2</v>
      </c>
      <c r="H267" s="8">
        <v>59.2</v>
      </c>
      <c r="I267" s="8">
        <v>59.3</v>
      </c>
      <c r="J267" s="8">
        <v>59.2</v>
      </c>
      <c r="K267" s="8">
        <v>59.3</v>
      </c>
      <c r="L267" s="37"/>
      <c r="M267" s="37"/>
    </row>
    <row r="268" spans="1:14">
      <c r="A268" s="21"/>
      <c r="B268" s="22" t="s">
        <v>104</v>
      </c>
      <c r="C268" s="21"/>
      <c r="D268" s="18"/>
      <c r="E268" s="19"/>
      <c r="F268" s="19"/>
      <c r="G268" s="19"/>
      <c r="H268" s="19"/>
      <c r="I268" s="19"/>
      <c r="J268" s="19"/>
      <c r="K268" s="19"/>
      <c r="L268" s="36"/>
      <c r="M268" s="36"/>
    </row>
    <row r="269" spans="1:14">
      <c r="A269" s="6">
        <v>14</v>
      </c>
      <c r="B269" s="11" t="s">
        <v>36</v>
      </c>
      <c r="C269" s="6" t="s">
        <v>27</v>
      </c>
      <c r="D269" s="8">
        <v>6100</v>
      </c>
      <c r="E269" s="8">
        <v>6380</v>
      </c>
      <c r="F269" s="8">
        <v>11612</v>
      </c>
      <c r="G269" s="8">
        <v>13288</v>
      </c>
      <c r="H269" s="8">
        <v>12193</v>
      </c>
      <c r="I269" s="8">
        <v>14085</v>
      </c>
      <c r="J269" s="8">
        <v>12803</v>
      </c>
      <c r="K269" s="8">
        <v>14930</v>
      </c>
      <c r="L269" s="37"/>
      <c r="M269" s="37"/>
    </row>
    <row r="270" spans="1:14" ht="45">
      <c r="A270" s="6">
        <v>15</v>
      </c>
      <c r="B270" s="11" t="s">
        <v>37</v>
      </c>
      <c r="C270" s="6" t="s">
        <v>38</v>
      </c>
      <c r="D270" s="8">
        <v>104.29</v>
      </c>
      <c r="E270" s="8">
        <v>86.08</v>
      </c>
      <c r="F270" s="24">
        <f>F269/11060/F271*10000</f>
        <v>101.93296932881547</v>
      </c>
      <c r="G270" s="24">
        <f>G269/12536/G271*10000</f>
        <v>102.91138220952784</v>
      </c>
      <c r="H270" s="24">
        <f t="shared" ref="H270" si="72">H269/F269/H271*10000</f>
        <v>102.04416395759623</v>
      </c>
      <c r="I270" s="24">
        <f t="shared" ref="I270" si="73">I269/G269/I271*10000</f>
        <v>103.01058584610416</v>
      </c>
      <c r="J270" s="24">
        <f t="shared" ref="J270" si="74">J269/H269/J271*10000</f>
        <v>102.1428701356682</v>
      </c>
      <c r="K270" s="24">
        <f t="shared" ref="K270" si="75">K269/I269/K271*10000</f>
        <v>103.11214982961978</v>
      </c>
      <c r="L270" s="38"/>
      <c r="M270" s="38"/>
    </row>
    <row r="271" spans="1:14" ht="45">
      <c r="A271" s="6">
        <v>16</v>
      </c>
      <c r="B271" s="11" t="s">
        <v>39</v>
      </c>
      <c r="C271" s="6" t="s">
        <v>26</v>
      </c>
      <c r="D271" s="8">
        <v>111.2</v>
      </c>
      <c r="E271" s="8">
        <v>121.5</v>
      </c>
      <c r="F271" s="8">
        <v>103</v>
      </c>
      <c r="G271" s="8">
        <v>103</v>
      </c>
      <c r="H271" s="8">
        <v>102.9</v>
      </c>
      <c r="I271" s="8">
        <v>102.9</v>
      </c>
      <c r="J271" s="8">
        <v>102.8</v>
      </c>
      <c r="K271" s="8">
        <v>102.8</v>
      </c>
      <c r="L271" s="39"/>
      <c r="M271" s="39"/>
    </row>
    <row r="272" spans="1:14" ht="42.75">
      <c r="A272" s="21"/>
      <c r="B272" s="22" t="s">
        <v>40</v>
      </c>
      <c r="C272" s="21"/>
      <c r="D272" s="18"/>
      <c r="E272" s="19"/>
      <c r="F272" s="19"/>
      <c r="G272" s="19"/>
      <c r="H272" s="19"/>
      <c r="I272" s="19"/>
      <c r="J272" s="19"/>
      <c r="K272" s="19"/>
      <c r="L272" s="36"/>
      <c r="M272" s="36"/>
    </row>
    <row r="273" spans="1:13">
      <c r="A273" s="9">
        <v>17</v>
      </c>
      <c r="B273" s="13" t="s">
        <v>41</v>
      </c>
      <c r="C273" s="9" t="s">
        <v>27</v>
      </c>
      <c r="D273" s="8">
        <v>3898</v>
      </c>
      <c r="E273" s="8">
        <v>4160</v>
      </c>
      <c r="F273" s="8">
        <v>8069</v>
      </c>
      <c r="G273" s="8">
        <v>8784</v>
      </c>
      <c r="H273" s="8">
        <v>8472</v>
      </c>
      <c r="I273" s="8">
        <v>9311</v>
      </c>
      <c r="J273" s="8">
        <v>8896</v>
      </c>
      <c r="K273" s="8">
        <v>9870</v>
      </c>
      <c r="L273" s="38"/>
      <c r="M273" s="38"/>
    </row>
    <row r="274" spans="1:13" ht="45">
      <c r="A274" s="6">
        <v>18</v>
      </c>
      <c r="B274" s="7" t="s">
        <v>42</v>
      </c>
      <c r="C274" s="6" t="s">
        <v>43</v>
      </c>
      <c r="D274" s="8">
        <v>103.42</v>
      </c>
      <c r="E274" s="8">
        <v>87.84</v>
      </c>
      <c r="F274" s="24">
        <f>F273/7685/F275*10000</f>
        <v>101.93858923258648</v>
      </c>
      <c r="G274" s="24">
        <f>G273/8287/G275*10000</f>
        <v>102.91004392187553</v>
      </c>
      <c r="H274" s="24">
        <f t="shared" ref="H274" si="76">H273/F273/H275*10000</f>
        <v>102.03539659937411</v>
      </c>
      <c r="I274" s="24">
        <f t="shared" ref="I274" si="77">I273/G273/I275*10000</f>
        <v>103.01219108512517</v>
      </c>
      <c r="J274" s="24">
        <f t="shared" ref="J274" si="78">J273/H273/J275*10000</f>
        <v>102.14467065692251</v>
      </c>
      <c r="K274" s="24">
        <f t="shared" ref="K274" si="79">K273/I273/K275*10000</f>
        <v>103.11639260203088</v>
      </c>
      <c r="L274" s="38"/>
      <c r="M274" s="38"/>
    </row>
    <row r="275" spans="1:13" ht="30">
      <c r="A275" s="6">
        <v>19</v>
      </c>
      <c r="B275" s="7" t="s">
        <v>44</v>
      </c>
      <c r="C275" s="6" t="s">
        <v>26</v>
      </c>
      <c r="D275" s="8">
        <v>111.2</v>
      </c>
      <c r="E275" s="8">
        <v>121.5</v>
      </c>
      <c r="F275" s="8">
        <v>103</v>
      </c>
      <c r="G275" s="8">
        <v>103</v>
      </c>
      <c r="H275" s="8">
        <v>102.9</v>
      </c>
      <c r="I275" s="8">
        <v>102.9</v>
      </c>
      <c r="J275" s="8">
        <v>102.8</v>
      </c>
      <c r="K275" s="8">
        <v>102.8</v>
      </c>
      <c r="L275" s="38"/>
      <c r="M275" s="38"/>
    </row>
    <row r="276" spans="1:13">
      <c r="A276" s="6">
        <v>20</v>
      </c>
      <c r="B276" s="7" t="s">
        <v>45</v>
      </c>
      <c r="C276" s="6" t="s">
        <v>25</v>
      </c>
      <c r="D276" s="8">
        <v>2202</v>
      </c>
      <c r="E276" s="8">
        <v>2220</v>
      </c>
      <c r="F276" s="8">
        <f>F269-F273</f>
        <v>3543</v>
      </c>
      <c r="G276" s="8">
        <f>G269-G273</f>
        <v>4504</v>
      </c>
      <c r="H276" s="8">
        <f t="shared" ref="H276:K276" si="80">H269-H273</f>
        <v>3721</v>
      </c>
      <c r="I276" s="8">
        <f t="shared" si="80"/>
        <v>4774</v>
      </c>
      <c r="J276" s="8">
        <f t="shared" si="80"/>
        <v>3907</v>
      </c>
      <c r="K276" s="8">
        <f t="shared" si="80"/>
        <v>5060</v>
      </c>
      <c r="L276" s="37"/>
      <c r="M276" s="37"/>
    </row>
    <row r="277" spans="1:13" ht="45">
      <c r="A277" s="6">
        <v>21</v>
      </c>
      <c r="B277" s="7" t="s">
        <v>46</v>
      </c>
      <c r="C277" s="6" t="s">
        <v>43</v>
      </c>
      <c r="D277" s="8">
        <v>105.87</v>
      </c>
      <c r="E277" s="8">
        <f>E276/D276/E278*10000</f>
        <v>82.977315795965509</v>
      </c>
      <c r="F277" s="8">
        <f>F276/3375/F278*10000</f>
        <v>101.92017259978424</v>
      </c>
      <c r="G277" s="8">
        <f>G276/4249/G278*10000</f>
        <v>102.9139923271495</v>
      </c>
      <c r="H277" s="8">
        <f>H276/G276/H278*10000</f>
        <v>80.287126268929285</v>
      </c>
      <c r="I277" s="8">
        <f>I276/G276/I278*10000</f>
        <v>103.0074552023296</v>
      </c>
      <c r="J277" s="8">
        <f>J276/I276/J278*10000</f>
        <v>79.6100472892239</v>
      </c>
      <c r="K277" s="8">
        <f>K276/I276/K278*10000</f>
        <v>103.10387491258585</v>
      </c>
      <c r="L277" s="38"/>
      <c r="M277" s="38"/>
    </row>
    <row r="278" spans="1:13" ht="30">
      <c r="A278" s="6">
        <v>22</v>
      </c>
      <c r="B278" s="7" t="s">
        <v>47</v>
      </c>
      <c r="C278" s="6" t="s">
        <v>26</v>
      </c>
      <c r="D278" s="8">
        <v>111.2</v>
      </c>
      <c r="E278" s="8">
        <v>121.5</v>
      </c>
      <c r="F278" s="8">
        <v>103</v>
      </c>
      <c r="G278" s="8">
        <v>103</v>
      </c>
      <c r="H278" s="8">
        <v>102.9</v>
      </c>
      <c r="I278" s="8">
        <v>102.9</v>
      </c>
      <c r="J278" s="8">
        <v>102.8</v>
      </c>
      <c r="K278" s="8">
        <v>102.8</v>
      </c>
      <c r="L278" s="38"/>
      <c r="M278" s="38"/>
    </row>
    <row r="279" spans="1:13">
      <c r="A279" s="21"/>
      <c r="B279" s="17" t="s">
        <v>105</v>
      </c>
      <c r="C279" s="16"/>
      <c r="D279" s="18"/>
      <c r="E279" s="19"/>
      <c r="F279" s="19"/>
      <c r="G279" s="19"/>
      <c r="H279" s="19"/>
      <c r="I279" s="19"/>
      <c r="J279" s="19"/>
      <c r="K279" s="19"/>
      <c r="L279" s="36"/>
      <c r="M279" s="36"/>
    </row>
    <row r="280" spans="1:13" ht="90">
      <c r="A280" s="6">
        <v>23</v>
      </c>
      <c r="B280" s="7" t="s">
        <v>48</v>
      </c>
      <c r="C280" s="6" t="s">
        <v>49</v>
      </c>
      <c r="D280" s="8">
        <v>868.27</v>
      </c>
      <c r="E280" s="8">
        <v>868.27</v>
      </c>
      <c r="F280" s="8">
        <v>868.27</v>
      </c>
      <c r="G280" s="8">
        <v>868.27</v>
      </c>
      <c r="H280" s="8">
        <v>868.27</v>
      </c>
      <c r="I280" s="8">
        <v>868.27</v>
      </c>
      <c r="J280" s="8">
        <v>868.27</v>
      </c>
      <c r="K280" s="8">
        <v>868.27</v>
      </c>
      <c r="L280" s="37"/>
      <c r="M280" s="37"/>
    </row>
    <row r="281" spans="1:13">
      <c r="A281" s="6">
        <v>24</v>
      </c>
      <c r="B281" s="7" t="s">
        <v>50</v>
      </c>
      <c r="C281" s="6" t="s">
        <v>49</v>
      </c>
      <c r="D281" s="8">
        <v>46</v>
      </c>
      <c r="E281" s="8">
        <v>46</v>
      </c>
      <c r="F281" s="8">
        <v>46</v>
      </c>
      <c r="G281" s="8">
        <v>46</v>
      </c>
      <c r="H281" s="8">
        <v>46</v>
      </c>
      <c r="I281" s="8">
        <v>46</v>
      </c>
      <c r="J281" s="8">
        <v>46</v>
      </c>
      <c r="K281" s="8">
        <v>46</v>
      </c>
      <c r="L281" s="37"/>
      <c r="M281" s="37"/>
    </row>
    <row r="282" spans="1:13" ht="75">
      <c r="A282" s="6">
        <v>25</v>
      </c>
      <c r="B282" s="7" t="s">
        <v>51</v>
      </c>
      <c r="C282" s="6" t="s">
        <v>52</v>
      </c>
      <c r="D282" s="8">
        <v>85.57</v>
      </c>
      <c r="E282" s="8">
        <v>85.57</v>
      </c>
      <c r="F282" s="8">
        <v>85.8</v>
      </c>
      <c r="G282" s="8">
        <v>85.9</v>
      </c>
      <c r="H282" s="8">
        <v>85.9</v>
      </c>
      <c r="I282" s="8">
        <v>86</v>
      </c>
      <c r="J282" s="8">
        <v>85.9</v>
      </c>
      <c r="K282" s="8">
        <v>86</v>
      </c>
      <c r="L282" s="37"/>
      <c r="M282" s="37"/>
    </row>
    <row r="283" spans="1:13">
      <c r="A283" s="21"/>
      <c r="B283" s="17" t="s">
        <v>111</v>
      </c>
      <c r="C283" s="16"/>
      <c r="D283" s="18"/>
      <c r="E283" s="19"/>
      <c r="F283" s="19"/>
      <c r="G283" s="19"/>
      <c r="H283" s="19"/>
      <c r="I283" s="19"/>
      <c r="J283" s="19"/>
      <c r="K283" s="19"/>
      <c r="L283" s="36"/>
      <c r="M283" s="36"/>
    </row>
    <row r="284" spans="1:13" ht="45">
      <c r="A284" s="6">
        <v>26</v>
      </c>
      <c r="B284" s="7" t="s">
        <v>53</v>
      </c>
      <c r="C284" s="9" t="s">
        <v>54</v>
      </c>
      <c r="D284" s="8">
        <v>107.8</v>
      </c>
      <c r="E284" s="8">
        <v>115.7</v>
      </c>
      <c r="F284" s="8">
        <v>102.65</v>
      </c>
      <c r="G284" s="8">
        <v>102.59</v>
      </c>
      <c r="H284" s="8">
        <v>102.65</v>
      </c>
      <c r="I284" s="8">
        <v>102.59</v>
      </c>
      <c r="J284" s="8">
        <v>102.65</v>
      </c>
      <c r="K284" s="8">
        <v>102.59</v>
      </c>
      <c r="L284" s="39"/>
      <c r="M284" s="39"/>
    </row>
    <row r="285" spans="1:13">
      <c r="A285" s="6">
        <v>27</v>
      </c>
      <c r="B285" s="7" t="s">
        <v>55</v>
      </c>
      <c r="C285" s="6" t="s">
        <v>25</v>
      </c>
      <c r="D285" s="8">
        <v>3195.9</v>
      </c>
      <c r="E285" s="8">
        <v>3395</v>
      </c>
      <c r="F285" s="8">
        <v>6720</v>
      </c>
      <c r="G285" s="8">
        <v>7280</v>
      </c>
      <c r="H285" s="8">
        <v>7056</v>
      </c>
      <c r="I285" s="8">
        <v>7716</v>
      </c>
      <c r="J285" s="8">
        <v>7408</v>
      </c>
      <c r="K285" s="8">
        <v>8180</v>
      </c>
      <c r="L285" s="39"/>
      <c r="M285" s="39"/>
    </row>
    <row r="286" spans="1:13" ht="45">
      <c r="A286" s="6">
        <v>28</v>
      </c>
      <c r="B286" s="7" t="s">
        <v>55</v>
      </c>
      <c r="C286" s="6" t="s">
        <v>43</v>
      </c>
      <c r="D286" s="8">
        <v>100.5</v>
      </c>
      <c r="E286" s="8">
        <f t="shared" ref="E286" si="81">E285/D285/E287*10000</f>
        <v>91.262763749387219</v>
      </c>
      <c r="F286" s="8">
        <f>F285/6400/F287*10000</f>
        <v>102.4390243902439</v>
      </c>
      <c r="G286" s="8">
        <f>G285/6868/G287*10000</f>
        <v>103.51448747815958</v>
      </c>
      <c r="H286" s="8">
        <f>H285/F285/H287*10000</f>
        <v>102.4390243902439</v>
      </c>
      <c r="I286" s="8">
        <f>I285/G285/I287*10000</f>
        <v>103.50489354395604</v>
      </c>
      <c r="J286" s="8">
        <f>J285/H285/J287*10000</f>
        <v>102.42796305514076</v>
      </c>
      <c r="K286" s="8">
        <f>K285/I285/K287*10000</f>
        <v>103.52878758424052</v>
      </c>
      <c r="L286" s="38"/>
      <c r="M286" s="38"/>
    </row>
    <row r="287" spans="1:13" ht="30">
      <c r="A287" s="6">
        <v>29</v>
      </c>
      <c r="B287" s="7" t="s">
        <v>56</v>
      </c>
      <c r="C287" s="6" t="s">
        <v>26</v>
      </c>
      <c r="D287" s="8">
        <v>107.6</v>
      </c>
      <c r="E287" s="8">
        <v>116.4</v>
      </c>
      <c r="F287" s="8">
        <v>102.5</v>
      </c>
      <c r="G287" s="8">
        <v>102.4</v>
      </c>
      <c r="H287" s="8">
        <v>102.5</v>
      </c>
      <c r="I287" s="8">
        <v>102.4</v>
      </c>
      <c r="J287" s="8">
        <v>102.5</v>
      </c>
      <c r="K287" s="8">
        <v>102.4</v>
      </c>
      <c r="L287" s="39"/>
      <c r="M287" s="39"/>
    </row>
    <row r="288" spans="1:13">
      <c r="A288" s="6">
        <v>30</v>
      </c>
      <c r="B288" s="7" t="s">
        <v>57</v>
      </c>
      <c r="C288" s="6" t="s">
        <v>27</v>
      </c>
      <c r="D288" s="8">
        <v>752.7</v>
      </c>
      <c r="E288" s="8">
        <v>790</v>
      </c>
      <c r="F288" s="8">
        <v>1620</v>
      </c>
      <c r="G288" s="8">
        <v>1702</v>
      </c>
      <c r="H288" s="8">
        <v>1700</v>
      </c>
      <c r="I288" s="8">
        <v>1803</v>
      </c>
      <c r="J288" s="8">
        <v>1785</v>
      </c>
      <c r="K288" s="8">
        <v>1911</v>
      </c>
      <c r="L288" s="39"/>
      <c r="M288" s="39"/>
    </row>
    <row r="289" spans="1:13" ht="45">
      <c r="A289" s="6">
        <v>31</v>
      </c>
      <c r="B289" s="7" t="s">
        <v>57</v>
      </c>
      <c r="C289" s="6" t="s">
        <v>43</v>
      </c>
      <c r="D289" s="8">
        <v>109.47</v>
      </c>
      <c r="E289" s="8">
        <f t="shared" ref="E289" si="82">E288/D288/E290*10000</f>
        <v>94.214985239254787</v>
      </c>
      <c r="F289" s="8">
        <f>F288/1528/F290*10000</f>
        <v>103.73869120193439</v>
      </c>
      <c r="G289" s="8">
        <f>G288/1605/G290*10000</f>
        <v>103.2557095493331</v>
      </c>
      <c r="H289" s="8">
        <f>H288/F288/H290*10000</f>
        <v>102.67932642361866</v>
      </c>
      <c r="I289" s="8">
        <f>I288/G288/I290*10000</f>
        <v>103.35043420939498</v>
      </c>
      <c r="J289" s="8">
        <f>J288/H288/J290*10000</f>
        <v>102.73972602739725</v>
      </c>
      <c r="K289" s="8">
        <f>K288/I288/K290*10000</f>
        <v>103.50587562396007</v>
      </c>
      <c r="L289" s="38"/>
      <c r="M289" s="38"/>
    </row>
    <row r="290" spans="1:13" ht="30">
      <c r="A290" s="6">
        <v>32</v>
      </c>
      <c r="B290" s="7" t="s">
        <v>58</v>
      </c>
      <c r="C290" s="6" t="s">
        <v>26</v>
      </c>
      <c r="D290" s="8">
        <v>106.6</v>
      </c>
      <c r="E290" s="8">
        <v>111.4</v>
      </c>
      <c r="F290" s="8">
        <v>102.2</v>
      </c>
      <c r="G290" s="8">
        <v>102.7</v>
      </c>
      <c r="H290" s="8">
        <v>102.2</v>
      </c>
      <c r="I290" s="8">
        <v>102.5</v>
      </c>
      <c r="J290" s="8">
        <v>102.2</v>
      </c>
      <c r="K290" s="8">
        <v>102.4</v>
      </c>
      <c r="L290" s="39"/>
      <c r="M290" s="39"/>
    </row>
    <row r="291" spans="1:13">
      <c r="A291" s="21"/>
      <c r="B291" s="17" t="s">
        <v>106</v>
      </c>
      <c r="C291" s="16"/>
      <c r="D291" s="19"/>
      <c r="E291" s="19"/>
      <c r="F291" s="19"/>
      <c r="G291" s="19"/>
      <c r="H291" s="19"/>
      <c r="I291" s="19"/>
      <c r="J291" s="19"/>
      <c r="K291" s="19"/>
      <c r="L291" s="36"/>
      <c r="M291" s="36"/>
    </row>
    <row r="292" spans="1:13" ht="45">
      <c r="A292" s="6">
        <v>33</v>
      </c>
      <c r="B292" s="7" t="s">
        <v>59</v>
      </c>
      <c r="C292" s="6" t="s">
        <v>25</v>
      </c>
      <c r="D292" s="8">
        <v>4759</v>
      </c>
      <c r="E292" s="8">
        <v>2800</v>
      </c>
      <c r="F292" s="8">
        <v>7885</v>
      </c>
      <c r="G292" s="8">
        <v>8892</v>
      </c>
      <c r="H292" s="8">
        <v>8280</v>
      </c>
      <c r="I292" s="8">
        <v>9425</v>
      </c>
      <c r="J292" s="8">
        <v>8695</v>
      </c>
      <c r="K292" s="8">
        <v>9991</v>
      </c>
      <c r="L292" s="40"/>
      <c r="M292" s="40"/>
    </row>
    <row r="293" spans="1:13" ht="45">
      <c r="A293" s="9">
        <v>34</v>
      </c>
      <c r="B293" s="10" t="s">
        <v>60</v>
      </c>
      <c r="C293" s="9" t="s">
        <v>43</v>
      </c>
      <c r="D293" s="8">
        <v>67.16</v>
      </c>
      <c r="E293" s="8">
        <f t="shared" ref="E293" si="83">E292/D292/E294*10000</f>
        <v>53.438592091584582</v>
      </c>
      <c r="F293" s="8">
        <f>F292/7511/F294*10000</f>
        <v>101.92171223306143</v>
      </c>
      <c r="G293" s="8">
        <f>G292/8389/G294*10000</f>
        <v>103.00869492084421</v>
      </c>
      <c r="H293" s="8">
        <f t="shared" ref="H293" si="84">H292/F292/H294*10000</f>
        <v>102.14933047775784</v>
      </c>
      <c r="I293" s="8">
        <f t="shared" ref="I293" si="85">I292/G292/I294*10000</f>
        <v>103.40892882613035</v>
      </c>
      <c r="J293" s="8">
        <f t="shared" ref="J293" si="86">J292/H292/J294*10000</f>
        <v>102.45080711676681</v>
      </c>
      <c r="K293" s="8">
        <f t="shared" ref="K293" si="87">K292/I292/K294*10000</f>
        <v>103.62199906137616</v>
      </c>
      <c r="L293" s="40"/>
      <c r="M293" s="40"/>
    </row>
    <row r="294" spans="1:13" ht="30">
      <c r="A294" s="9">
        <v>35</v>
      </c>
      <c r="B294" s="10" t="s">
        <v>29</v>
      </c>
      <c r="C294" s="9" t="s">
        <v>26</v>
      </c>
      <c r="D294" s="8">
        <v>103.3</v>
      </c>
      <c r="E294" s="8">
        <v>110.1</v>
      </c>
      <c r="F294" s="8">
        <v>103</v>
      </c>
      <c r="G294" s="8">
        <v>102.9</v>
      </c>
      <c r="H294" s="8">
        <v>102.8</v>
      </c>
      <c r="I294" s="8">
        <v>102.5</v>
      </c>
      <c r="J294" s="8">
        <v>102.5</v>
      </c>
      <c r="K294" s="8">
        <v>102.3</v>
      </c>
      <c r="L294" s="40"/>
      <c r="M294" s="40"/>
    </row>
    <row r="295" spans="1:13" ht="30">
      <c r="A295" s="6">
        <v>36</v>
      </c>
      <c r="B295" s="7" t="s">
        <v>61</v>
      </c>
      <c r="C295" s="6" t="s">
        <v>62</v>
      </c>
      <c r="D295" s="23">
        <v>4.5999999999999996</v>
      </c>
      <c r="E295" s="23">
        <v>3.99</v>
      </c>
      <c r="F295" s="23">
        <v>5.25</v>
      </c>
      <c r="G295" s="23">
        <v>5.5</v>
      </c>
      <c r="H295" s="23">
        <v>5.3</v>
      </c>
      <c r="I295" s="23">
        <v>5.6</v>
      </c>
      <c r="J295" s="23">
        <v>5.35</v>
      </c>
      <c r="K295" s="23">
        <v>5.65</v>
      </c>
      <c r="L295" s="40"/>
      <c r="M295" s="40"/>
    </row>
    <row r="296" spans="1:13" ht="30">
      <c r="A296" s="6">
        <v>37</v>
      </c>
      <c r="B296" s="61" t="s">
        <v>63</v>
      </c>
      <c r="C296" s="6" t="s">
        <v>62</v>
      </c>
      <c r="D296" s="23">
        <f>D295*15/100</f>
        <v>0.69</v>
      </c>
      <c r="E296" s="23">
        <f>E295*20/100</f>
        <v>0.79800000000000015</v>
      </c>
      <c r="F296" s="23">
        <f>F295*15/100</f>
        <v>0.78749999999999998</v>
      </c>
      <c r="G296" s="23">
        <f>G295*20/100</f>
        <v>1.1000000000000001</v>
      </c>
      <c r="H296" s="23">
        <f>H295*15/100</f>
        <v>0.79500000000000004</v>
      </c>
      <c r="I296" s="23">
        <f>I295*20/100</f>
        <v>1.1200000000000001</v>
      </c>
      <c r="J296" s="23">
        <f>J295*15/100</f>
        <v>0.80249999999999999</v>
      </c>
      <c r="K296" s="23">
        <f>K295*20/100</f>
        <v>1.1299999999999999</v>
      </c>
      <c r="L296" s="39"/>
      <c r="M296" s="39"/>
    </row>
    <row r="297" spans="1:13">
      <c r="A297" s="21"/>
      <c r="B297" s="17" t="s">
        <v>107</v>
      </c>
      <c r="C297" s="16"/>
      <c r="D297" s="19"/>
      <c r="E297" s="19"/>
      <c r="F297" s="19"/>
      <c r="G297" s="19"/>
      <c r="H297" s="19"/>
      <c r="I297" s="19"/>
      <c r="J297" s="19"/>
      <c r="K297" s="19"/>
      <c r="L297" s="36"/>
      <c r="M297" s="36"/>
    </row>
    <row r="298" spans="1:13" ht="30">
      <c r="A298" s="6">
        <v>38</v>
      </c>
      <c r="B298" s="7" t="s">
        <v>64</v>
      </c>
      <c r="C298" s="6" t="s">
        <v>26</v>
      </c>
      <c r="D298" s="8">
        <v>106</v>
      </c>
      <c r="E298" s="8">
        <v>107.5</v>
      </c>
      <c r="F298" s="8">
        <v>103</v>
      </c>
      <c r="G298" s="8">
        <v>104.3</v>
      </c>
      <c r="H298" s="8">
        <v>103.3</v>
      </c>
      <c r="I298" s="8">
        <v>104.6</v>
      </c>
      <c r="J298" s="8">
        <v>103.5</v>
      </c>
      <c r="K298" s="8">
        <v>104.8</v>
      </c>
      <c r="L298" s="40"/>
      <c r="M298" s="40"/>
    </row>
    <row r="299" spans="1:13" ht="30">
      <c r="A299" s="6">
        <v>39</v>
      </c>
      <c r="B299" s="7" t="s">
        <v>65</v>
      </c>
      <c r="C299" s="6" t="s">
        <v>66</v>
      </c>
      <c r="D299" s="8">
        <v>9439.7000000000007</v>
      </c>
      <c r="E299" s="8">
        <v>10196.299999999999</v>
      </c>
      <c r="F299" s="8">
        <v>22140</v>
      </c>
      <c r="G299" s="8">
        <v>25160</v>
      </c>
      <c r="H299" s="8">
        <v>23900</v>
      </c>
      <c r="I299" s="8">
        <v>27430</v>
      </c>
      <c r="J299" s="8">
        <v>25800</v>
      </c>
      <c r="K299" s="8">
        <v>29890</v>
      </c>
      <c r="L299" s="40"/>
      <c r="M299" s="40"/>
    </row>
    <row r="300" spans="1:13" ht="45">
      <c r="A300" s="6">
        <v>40</v>
      </c>
      <c r="B300" s="7" t="s">
        <v>67</v>
      </c>
      <c r="C300" s="6" t="s">
        <v>68</v>
      </c>
      <c r="D300" s="8">
        <v>21</v>
      </c>
      <c r="E300" s="8">
        <v>20</v>
      </c>
      <c r="F300" s="8">
        <v>13.8</v>
      </c>
      <c r="G300" s="8">
        <v>13.5</v>
      </c>
      <c r="H300" s="8">
        <v>13.5</v>
      </c>
      <c r="I300" s="8">
        <v>13.3</v>
      </c>
      <c r="J300" s="8">
        <v>13.2</v>
      </c>
      <c r="K300" s="8">
        <v>12.9</v>
      </c>
      <c r="L300" s="40"/>
      <c r="M300" s="40"/>
    </row>
    <row r="301" spans="1:13">
      <c r="A301" s="21"/>
      <c r="B301" s="17" t="s">
        <v>108</v>
      </c>
      <c r="C301" s="16"/>
      <c r="D301" s="19"/>
      <c r="E301" s="19"/>
      <c r="F301" s="19"/>
      <c r="G301" s="19"/>
      <c r="H301" s="19"/>
      <c r="I301" s="19"/>
      <c r="J301" s="19"/>
      <c r="K301" s="19"/>
      <c r="L301" s="36"/>
      <c r="M301" s="36"/>
    </row>
    <row r="302" spans="1:13" ht="30">
      <c r="A302" s="6">
        <v>41</v>
      </c>
      <c r="B302" s="7" t="s">
        <v>69</v>
      </c>
      <c r="C302" s="6" t="s">
        <v>9</v>
      </c>
      <c r="D302" s="8">
        <v>33.4</v>
      </c>
      <c r="E302" s="8">
        <v>32.1</v>
      </c>
      <c r="F302" s="31">
        <v>33.200000000000003</v>
      </c>
      <c r="G302" s="31">
        <v>33.299999999999997</v>
      </c>
      <c r="H302" s="31">
        <v>33.200000000000003</v>
      </c>
      <c r="I302" s="31">
        <v>33.299999999999997</v>
      </c>
      <c r="J302" s="8">
        <v>33.299999999999997</v>
      </c>
      <c r="K302" s="8">
        <v>33.4</v>
      </c>
      <c r="L302" s="38"/>
      <c r="M302" s="38"/>
    </row>
    <row r="303" spans="1:13" ht="30">
      <c r="A303" s="6">
        <v>42</v>
      </c>
      <c r="B303" s="7" t="s">
        <v>70</v>
      </c>
      <c r="C303" s="6" t="s">
        <v>9</v>
      </c>
      <c r="D303" s="8">
        <v>31.5</v>
      </c>
      <c r="E303" s="8">
        <v>31.8</v>
      </c>
      <c r="F303" s="8">
        <v>31.8</v>
      </c>
      <c r="G303" s="8">
        <v>31.85</v>
      </c>
      <c r="H303" s="8">
        <v>31.8</v>
      </c>
      <c r="I303" s="8">
        <v>31.85</v>
      </c>
      <c r="J303" s="8">
        <v>31.9</v>
      </c>
      <c r="K303" s="8">
        <v>32</v>
      </c>
      <c r="L303" s="38"/>
      <c r="M303" s="38"/>
    </row>
    <row r="304" spans="1:13" ht="45">
      <c r="A304" s="6">
        <v>43</v>
      </c>
      <c r="B304" s="7" t="s">
        <v>71</v>
      </c>
      <c r="C304" s="6" t="s">
        <v>66</v>
      </c>
      <c r="D304" s="8">
        <v>17700</v>
      </c>
      <c r="E304" s="8">
        <v>18100</v>
      </c>
      <c r="F304" s="8">
        <v>30290</v>
      </c>
      <c r="G304" s="8">
        <v>33830</v>
      </c>
      <c r="H304" s="8">
        <v>31800</v>
      </c>
      <c r="I304" s="8">
        <v>35850</v>
      </c>
      <c r="J304" s="8">
        <v>33390</v>
      </c>
      <c r="K304" s="8">
        <v>38000</v>
      </c>
      <c r="L304" s="38"/>
      <c r="M304" s="38"/>
    </row>
    <row r="305" spans="1:13" ht="30">
      <c r="A305" s="6">
        <v>44</v>
      </c>
      <c r="B305" s="7" t="s">
        <v>72</v>
      </c>
      <c r="C305" s="6" t="s">
        <v>9</v>
      </c>
      <c r="D305" s="8">
        <v>2.7</v>
      </c>
      <c r="E305" s="8">
        <v>2.7</v>
      </c>
      <c r="F305" s="8">
        <v>2.2999999999999998</v>
      </c>
      <c r="G305" s="8">
        <v>2.2000000000000002</v>
      </c>
      <c r="H305" s="8">
        <v>2.2999999999999998</v>
      </c>
      <c r="I305" s="8">
        <v>2.2000000000000002</v>
      </c>
      <c r="J305" s="8">
        <v>2.2999999999999998</v>
      </c>
      <c r="K305" s="8">
        <v>2.2000000000000002</v>
      </c>
      <c r="L305" s="38"/>
      <c r="M305" s="38"/>
    </row>
    <row r="306" spans="1:13" ht="30">
      <c r="A306" s="6">
        <v>45</v>
      </c>
      <c r="B306" s="7" t="s">
        <v>73</v>
      </c>
      <c r="C306" s="6" t="s">
        <v>74</v>
      </c>
      <c r="D306" s="8">
        <f>D305/D302*100</f>
        <v>8.0838323353293422</v>
      </c>
      <c r="E306" s="8">
        <f>E305/E302*100</f>
        <v>8.4112149532710276</v>
      </c>
      <c r="F306" s="8">
        <f t="shared" ref="F306:K306" si="88">F305/F303*100</f>
        <v>7.232704402515723</v>
      </c>
      <c r="G306" s="8">
        <f t="shared" si="88"/>
        <v>6.9073783359497654</v>
      </c>
      <c r="H306" s="8">
        <f t="shared" si="88"/>
        <v>7.232704402515723</v>
      </c>
      <c r="I306" s="8">
        <f t="shared" si="88"/>
        <v>6.9073783359497654</v>
      </c>
      <c r="J306" s="8">
        <f t="shared" si="88"/>
        <v>7.2100313479623823</v>
      </c>
      <c r="K306" s="8">
        <f t="shared" si="88"/>
        <v>6.8750000000000009</v>
      </c>
      <c r="L306" s="37"/>
      <c r="M306" s="37"/>
    </row>
    <row r="307" spans="1:13" ht="75">
      <c r="A307" s="6">
        <v>46</v>
      </c>
      <c r="B307" s="7" t="s">
        <v>75</v>
      </c>
      <c r="C307" s="6" t="s">
        <v>9</v>
      </c>
      <c r="D307" s="8">
        <v>0.64</v>
      </c>
      <c r="E307" s="8">
        <v>0.7</v>
      </c>
      <c r="F307" s="8">
        <v>0.48</v>
      </c>
      <c r="G307" s="8">
        <v>0.42</v>
      </c>
      <c r="H307" s="8">
        <v>0.48</v>
      </c>
      <c r="I307" s="8">
        <v>0.42</v>
      </c>
      <c r="J307" s="8">
        <v>0.48</v>
      </c>
      <c r="K307" s="8">
        <v>0.42</v>
      </c>
      <c r="L307" s="38"/>
      <c r="M307" s="38"/>
    </row>
    <row r="308" spans="1:13" ht="45">
      <c r="A308" s="6">
        <v>47</v>
      </c>
      <c r="B308" s="7" t="s">
        <v>76</v>
      </c>
      <c r="C308" s="6" t="s">
        <v>77</v>
      </c>
      <c r="D308" s="8">
        <v>1.9</v>
      </c>
      <c r="E308" s="8">
        <v>2.2000000000000002</v>
      </c>
      <c r="F308" s="24">
        <f t="shared" ref="F308:K308" si="89">F307/F303*100</f>
        <v>1.5094339622641508</v>
      </c>
      <c r="G308" s="24">
        <f t="shared" si="89"/>
        <v>1.3186813186813184</v>
      </c>
      <c r="H308" s="24">
        <f t="shared" si="89"/>
        <v>1.5094339622641508</v>
      </c>
      <c r="I308" s="24">
        <f t="shared" si="89"/>
        <v>1.3186813186813184</v>
      </c>
      <c r="J308" s="24">
        <f t="shared" si="89"/>
        <v>1.5047021943573669</v>
      </c>
      <c r="K308" s="24">
        <f t="shared" si="89"/>
        <v>1.3125</v>
      </c>
      <c r="L308" s="38"/>
      <c r="M308" s="38"/>
    </row>
    <row r="309" spans="1:13" ht="30">
      <c r="A309" s="6">
        <v>48</v>
      </c>
      <c r="B309" s="7" t="s">
        <v>78</v>
      </c>
      <c r="C309" s="6" t="s">
        <v>25</v>
      </c>
      <c r="D309" s="8">
        <v>2006.07</v>
      </c>
      <c r="E309" s="8">
        <v>2128.4</v>
      </c>
      <c r="F309" s="8">
        <v>4420</v>
      </c>
      <c r="G309" s="8">
        <v>4820</v>
      </c>
      <c r="H309" s="8">
        <v>4640</v>
      </c>
      <c r="I309" s="8">
        <v>5100</v>
      </c>
      <c r="J309" s="8">
        <v>4870</v>
      </c>
      <c r="K309" s="8">
        <v>5415</v>
      </c>
      <c r="L309" s="38"/>
      <c r="M309" s="38"/>
    </row>
    <row r="310" spans="1:13">
      <c r="A310" s="21"/>
      <c r="B310" s="17" t="s">
        <v>109</v>
      </c>
      <c r="C310" s="16"/>
      <c r="D310" s="19"/>
      <c r="E310" s="19"/>
      <c r="F310" s="19"/>
      <c r="G310" s="19"/>
      <c r="H310" s="19"/>
      <c r="I310" s="19"/>
      <c r="J310" s="19"/>
      <c r="K310" s="19"/>
      <c r="L310" s="38"/>
      <c r="M310" s="38"/>
    </row>
    <row r="311" spans="1:13" ht="30">
      <c r="A311" s="6">
        <v>49</v>
      </c>
      <c r="B311" s="7" t="s">
        <v>79</v>
      </c>
      <c r="C311" s="6" t="s">
        <v>80</v>
      </c>
      <c r="D311" s="8">
        <v>773</v>
      </c>
      <c r="E311" s="8">
        <v>819</v>
      </c>
      <c r="F311" s="8">
        <v>820</v>
      </c>
      <c r="G311" s="8">
        <v>821</v>
      </c>
      <c r="H311" s="8">
        <v>820</v>
      </c>
      <c r="I311" s="8">
        <v>823</v>
      </c>
      <c r="J311" s="8">
        <v>820</v>
      </c>
      <c r="K311" s="8">
        <v>823</v>
      </c>
      <c r="L311" s="38"/>
      <c r="M311" s="38"/>
    </row>
    <row r="312" spans="1:13" ht="75">
      <c r="A312" s="6">
        <v>50</v>
      </c>
      <c r="B312" s="61" t="s">
        <v>101</v>
      </c>
      <c r="C312" s="62" t="s">
        <v>35</v>
      </c>
      <c r="D312" s="63">
        <v>99.2</v>
      </c>
      <c r="E312" s="63">
        <v>99.5</v>
      </c>
      <c r="F312" s="63">
        <v>99.5</v>
      </c>
      <c r="G312" s="63">
        <v>99.5</v>
      </c>
      <c r="H312" s="63">
        <v>99.5</v>
      </c>
      <c r="I312" s="63">
        <v>99.5</v>
      </c>
      <c r="J312" s="63">
        <v>99.5</v>
      </c>
      <c r="K312" s="63">
        <v>99.5</v>
      </c>
      <c r="L312" s="41"/>
      <c r="M312" s="41"/>
    </row>
    <row r="313" spans="1:13" ht="90">
      <c r="A313" s="6">
        <v>51</v>
      </c>
      <c r="B313" s="61" t="s">
        <v>102</v>
      </c>
      <c r="C313" s="62" t="s">
        <v>35</v>
      </c>
      <c r="D313" s="63">
        <v>85</v>
      </c>
      <c r="E313" s="63">
        <v>86.3</v>
      </c>
      <c r="F313" s="63">
        <v>88</v>
      </c>
      <c r="G313" s="63">
        <v>89</v>
      </c>
      <c r="H313" s="63">
        <v>88</v>
      </c>
      <c r="I313" s="63">
        <v>89</v>
      </c>
      <c r="J313" s="63">
        <v>88</v>
      </c>
      <c r="K313" s="63">
        <v>89</v>
      </c>
      <c r="L313" s="42"/>
      <c r="M313" s="42"/>
    </row>
    <row r="314" spans="1:13" ht="30">
      <c r="A314" s="9">
        <v>52</v>
      </c>
      <c r="B314" s="65" t="s">
        <v>81</v>
      </c>
      <c r="C314" s="66" t="s">
        <v>82</v>
      </c>
      <c r="D314" s="63">
        <v>56.48</v>
      </c>
      <c r="E314" s="63">
        <v>56.76</v>
      </c>
      <c r="F314" s="63">
        <v>55.5</v>
      </c>
      <c r="G314" s="63">
        <v>56</v>
      </c>
      <c r="H314" s="63">
        <v>55.5</v>
      </c>
      <c r="I314" s="63">
        <v>56</v>
      </c>
      <c r="J314" s="63">
        <v>55.5</v>
      </c>
      <c r="K314" s="63">
        <v>56</v>
      </c>
      <c r="L314" s="39"/>
      <c r="M314" s="39"/>
    </row>
    <row r="315" spans="1:13" ht="60">
      <c r="A315" s="6">
        <v>53</v>
      </c>
      <c r="B315" s="61" t="s">
        <v>83</v>
      </c>
      <c r="C315" s="62" t="s">
        <v>35</v>
      </c>
      <c r="D315" s="68">
        <v>17.2</v>
      </c>
      <c r="E315" s="68">
        <v>17.3</v>
      </c>
      <c r="F315" s="68">
        <v>18.5</v>
      </c>
      <c r="G315" s="68">
        <v>19</v>
      </c>
      <c r="H315" s="68">
        <v>19</v>
      </c>
      <c r="I315" s="68">
        <v>20</v>
      </c>
      <c r="J315" s="68">
        <v>20</v>
      </c>
      <c r="K315" s="68">
        <v>22</v>
      </c>
      <c r="L315" s="43"/>
      <c r="M315" s="43"/>
    </row>
    <row r="316" spans="1:13" ht="45">
      <c r="A316" s="6">
        <v>54</v>
      </c>
      <c r="B316" s="61" t="s">
        <v>84</v>
      </c>
      <c r="C316" s="62" t="s">
        <v>85</v>
      </c>
      <c r="D316" s="68">
        <v>13.5</v>
      </c>
      <c r="E316" s="68">
        <v>13.6</v>
      </c>
      <c r="F316" s="68">
        <v>14.4</v>
      </c>
      <c r="G316" s="68">
        <v>15</v>
      </c>
      <c r="H316" s="68">
        <v>14.4</v>
      </c>
      <c r="I316" s="68">
        <v>15</v>
      </c>
      <c r="J316" s="68">
        <v>14.4</v>
      </c>
      <c r="K316" s="68">
        <v>15</v>
      </c>
      <c r="L316" s="44"/>
      <c r="M316" s="44"/>
    </row>
    <row r="317" spans="1:13" ht="30">
      <c r="A317" s="6">
        <v>55</v>
      </c>
      <c r="B317" s="61" t="s">
        <v>86</v>
      </c>
      <c r="C317" s="62" t="s">
        <v>87</v>
      </c>
      <c r="D317" s="68"/>
      <c r="E317" s="68">
        <v>0.76</v>
      </c>
      <c r="F317" s="68"/>
      <c r="G317" s="68"/>
      <c r="H317" s="68"/>
      <c r="I317" s="68"/>
      <c r="J317" s="68"/>
      <c r="K317" s="68"/>
      <c r="L317" s="44"/>
      <c r="M317" s="44"/>
    </row>
    <row r="318" spans="1:13" ht="75">
      <c r="A318" s="6">
        <v>56</v>
      </c>
      <c r="B318" s="61" t="s">
        <v>88</v>
      </c>
      <c r="C318" s="62" t="s">
        <v>35</v>
      </c>
      <c r="D318" s="67">
        <v>0</v>
      </c>
      <c r="E318" s="67">
        <v>10</v>
      </c>
      <c r="F318" s="67">
        <v>70</v>
      </c>
      <c r="G318" s="67">
        <v>70</v>
      </c>
      <c r="H318" s="67">
        <v>70</v>
      </c>
      <c r="I318" s="67">
        <v>70</v>
      </c>
      <c r="J318" s="67">
        <v>70</v>
      </c>
      <c r="K318" s="67">
        <v>70</v>
      </c>
      <c r="L318" s="45"/>
      <c r="M318" s="45"/>
    </row>
    <row r="319" spans="1:13">
      <c r="A319" s="12"/>
      <c r="B319" s="3" t="s">
        <v>110</v>
      </c>
      <c r="C319" s="2"/>
      <c r="D319" s="4"/>
      <c r="E319" s="4"/>
      <c r="F319" s="4"/>
      <c r="G319" s="4"/>
      <c r="H319" s="4"/>
      <c r="I319" s="4"/>
      <c r="J319" s="4"/>
      <c r="K319" s="4"/>
      <c r="L319" s="36"/>
      <c r="M319" s="36"/>
    </row>
    <row r="320" spans="1:13" ht="45">
      <c r="A320" s="6">
        <v>57</v>
      </c>
      <c r="B320" s="7" t="s">
        <v>89</v>
      </c>
      <c r="C320" s="6" t="s">
        <v>90</v>
      </c>
      <c r="D320" s="8">
        <v>173</v>
      </c>
      <c r="E320" s="8">
        <v>175</v>
      </c>
      <c r="F320" s="8">
        <v>202</v>
      </c>
      <c r="G320" s="8">
        <v>203</v>
      </c>
      <c r="H320" s="8">
        <v>204</v>
      </c>
      <c r="I320" s="8">
        <v>205</v>
      </c>
      <c r="J320" s="8">
        <v>206</v>
      </c>
      <c r="K320" s="8">
        <v>207</v>
      </c>
      <c r="L320" s="45"/>
      <c r="M320" s="45"/>
    </row>
    <row r="322" spans="2:13" ht="51.75" customHeight="1">
      <c r="B322" s="59" t="s">
        <v>112</v>
      </c>
      <c r="C322" s="59"/>
      <c r="D322" s="59"/>
      <c r="E322" s="59"/>
      <c r="F322" s="59"/>
      <c r="G322" s="59"/>
      <c r="H322" s="59"/>
      <c r="I322" s="59"/>
      <c r="J322" s="59"/>
      <c r="K322" s="59"/>
      <c r="L322" s="59"/>
      <c r="M322" s="59"/>
    </row>
    <row r="324" spans="2:13">
      <c r="E324" s="34"/>
      <c r="F324" s="34"/>
      <c r="G324" s="34"/>
    </row>
  </sheetData>
  <mergeCells count="41">
    <mergeCell ref="B322:M322"/>
    <mergeCell ref="A170:A172"/>
    <mergeCell ref="B170:B172"/>
    <mergeCell ref="C170:C172"/>
    <mergeCell ref="F170:M170"/>
    <mergeCell ref="D171:D172"/>
    <mergeCell ref="E171:E172"/>
    <mergeCell ref="F171:G171"/>
    <mergeCell ref="H171:I171"/>
    <mergeCell ref="J171:K171"/>
    <mergeCell ref="L171:M171"/>
    <mergeCell ref="A248:A250"/>
    <mergeCell ref="B248:B250"/>
    <mergeCell ref="C248:C250"/>
    <mergeCell ref="F248:M248"/>
    <mergeCell ref="D249:D250"/>
    <mergeCell ref="A15:A17"/>
    <mergeCell ref="B15:B17"/>
    <mergeCell ref="C15:C17"/>
    <mergeCell ref="F15:M15"/>
    <mergeCell ref="D16:D17"/>
    <mergeCell ref="E16:E17"/>
    <mergeCell ref="F16:G16"/>
    <mergeCell ref="H16:I16"/>
    <mergeCell ref="J16:K16"/>
    <mergeCell ref="L16:M16"/>
    <mergeCell ref="A92:A94"/>
    <mergeCell ref="B92:B94"/>
    <mergeCell ref="C92:C94"/>
    <mergeCell ref="F92:M92"/>
    <mergeCell ref="D93:D94"/>
    <mergeCell ref="E93:E94"/>
    <mergeCell ref="F93:G93"/>
    <mergeCell ref="H93:I93"/>
    <mergeCell ref="J93:K93"/>
    <mergeCell ref="L93:M93"/>
    <mergeCell ref="E249:E250"/>
    <mergeCell ref="F249:G249"/>
    <mergeCell ref="H249:I249"/>
    <mergeCell ref="J249:K249"/>
    <mergeCell ref="L249:M249"/>
  </mergeCells>
  <dataValidations count="3">
    <dataValidation type="decimal" showInputMessage="1" showErrorMessage="1" errorTitle="Ошибка!" error="Ошибка ввода данных, см. методические рекомендации Раздел 1." sqref="D43 D120 D198 D276">
      <formula1>0</formula1>
      <formula2>D40-SUM(#REF!,D44)</formula2>
    </dataValidation>
    <dataValidation type="decimal" showInputMessage="1" showErrorMessage="1" errorTitle="Вводить можно только числа!" error="Ошибка ввода данных, см. методические рекомендации Раздел 1." sqref="D40 D117 D195 D273">
      <formula1>SUM(#REF!,D43,D44)</formula1>
      <formula2>9.99999999999999E+132</formula2>
    </dataValidation>
    <dataValidation type="decimal" allowBlank="1" showInputMessage="1" showErrorMessage="1" errorTitle="Вводить можно только числа!" error="Ошибка ввода данных, см. методические рекомендации Раздел 1." sqref="D309:I309 D226:I226 D225:K225 D189 D174:D177 D202:M204 D231:I231 D71:I71 D34 D19:D22 D47:M49 D70:K70 D76:I76 D148:I148 D124:M126 D96:D99 D111 D147:K147 D153:I153 D304:I304 D280:M282 D252:D255 D267 D303:E303">
      <formula1>0</formula1>
      <formula2>9.99999999999999E+132</formula2>
    </dataValidation>
  </dataValidations>
  <pageMargins left="0.7" right="0.7" top="0.75" bottom="0.75" header="0.3" footer="0.3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2015-11-13T11:07:42Z</dcterms:modified>
</cp:coreProperties>
</file>